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8505" windowHeight="4575" tabRatio="689" activeTab="0"/>
  </bookViews>
  <sheets>
    <sheet name="1" sheetId="1" r:id="rId1"/>
    <sheet name="2" sheetId="2" r:id="rId2"/>
    <sheet name="3" sheetId="3" r:id="rId3"/>
    <sheet name="4-5" sheetId="4" r:id="rId4"/>
    <sheet name="6" sheetId="5" r:id="rId5"/>
    <sheet name="7-8" sheetId="6" r:id="rId6"/>
    <sheet name="9-10" sheetId="7" r:id="rId7"/>
    <sheet name="11" sheetId="8" r:id="rId8"/>
    <sheet name="12" sheetId="9" r:id="rId9"/>
    <sheet name="13" sheetId="10" r:id="rId10"/>
    <sheet name="14" sheetId="11" r:id="rId11"/>
    <sheet name="15-16" sheetId="12" r:id="rId12"/>
    <sheet name="17-18" sheetId="13" r:id="rId13"/>
    <sheet name="19" sheetId="14" r:id="rId14"/>
    <sheet name="20-21" sheetId="15" r:id="rId15"/>
    <sheet name="22" sheetId="16" r:id="rId16"/>
  </sheets>
  <definedNames>
    <definedName name="_xlnm.Print_Area" localSheetId="0">'1'!$A$1:$DK$86</definedName>
    <definedName name="_xlnm.Print_Area" localSheetId="4">'6'!$A$1:$T$74</definedName>
  </definedNames>
  <calcPr fullCalcOnLoad="1"/>
</workbook>
</file>

<file path=xl/sharedStrings.xml><?xml version="1.0" encoding="utf-8"?>
<sst xmlns="http://schemas.openxmlformats.org/spreadsheetml/2006/main" count="1682" uniqueCount="908">
  <si>
    <r>
      <t>一至三月</t>
    </r>
    <r>
      <rPr>
        <sz val="11"/>
        <rFont val="Times New Roman"/>
        <family val="1"/>
      </rPr>
      <t xml:space="preserve"> Jan.-Mar. Jan.-Mar.</t>
    </r>
  </si>
  <si>
    <r>
      <t>三月</t>
    </r>
    <r>
      <rPr>
        <sz val="12"/>
        <rFont val="Times New Roman"/>
        <family val="1"/>
      </rPr>
      <t xml:space="preserve"> Mar. Mar.</t>
    </r>
  </si>
  <si>
    <r>
      <t>一至三月</t>
    </r>
    <r>
      <rPr>
        <sz val="12"/>
        <rFont val="Times New Roman"/>
        <family val="1"/>
      </rPr>
      <t xml:space="preserve"> Jan.-Mar. Jan.-Mar.</t>
    </r>
  </si>
  <si>
    <r>
      <t>一至三月</t>
    </r>
    <r>
      <rPr>
        <sz val="11"/>
        <rFont val="Times New Roman"/>
        <family val="1"/>
      </rPr>
      <t xml:space="preserve"> Jan.-Mar. Jan.-Mar.</t>
    </r>
  </si>
  <si>
    <r>
      <t>三月</t>
    </r>
    <r>
      <rPr>
        <sz val="12"/>
        <rFont val="Times New Roman"/>
        <family val="1"/>
      </rPr>
      <t xml:space="preserve"> Mar. Mar.</t>
    </r>
  </si>
  <si>
    <r>
      <t>一至三月</t>
    </r>
    <r>
      <rPr>
        <sz val="12"/>
        <rFont val="Times New Roman"/>
        <family val="1"/>
      </rPr>
      <t xml:space="preserve"> Jan.-Mar. Jan.-Mar.</t>
    </r>
  </si>
  <si>
    <r>
      <t>一至三月</t>
    </r>
    <r>
      <rPr>
        <sz val="11"/>
        <rFont val="Times New Roman"/>
        <family val="1"/>
      </rPr>
      <t xml:space="preserve"> Jan.-Mar. Jan.-Mar.</t>
    </r>
  </si>
  <si>
    <r>
      <t>轉口入境</t>
    </r>
    <r>
      <rPr>
        <sz val="10"/>
        <rFont val="Times New Roman"/>
        <family val="1"/>
      </rPr>
      <t xml:space="preserve">     Em trânsito para Macau    Transit inward</t>
    </r>
  </si>
  <si>
    <r>
      <t xml:space="preserve">轉口出境   </t>
    </r>
    <r>
      <rPr>
        <sz val="10"/>
        <rFont val="Times New Roman"/>
        <family val="1"/>
      </rPr>
      <t xml:space="preserve">  Em trânsito de Macau     Transit outward</t>
    </r>
  </si>
  <si>
    <t>A partir de 2002, os dados incluem as bicicletas registadas nas Ilhas.</t>
  </si>
  <si>
    <t>Transit outward</t>
  </si>
  <si>
    <t>Transit inward</t>
  </si>
  <si>
    <t>輕型汽車</t>
  </si>
  <si>
    <t>重型汽車</t>
  </si>
  <si>
    <t>Os valores referem-se ao peso bruto de carga</t>
  </si>
  <si>
    <t>Os valores referem-se ao número de vezes total que os contentores (cheios e vazios) entraram e saíram de Macau</t>
  </si>
  <si>
    <r>
      <t xml:space="preserve">Motorcycles
</t>
    </r>
    <r>
      <rPr>
        <sz val="10"/>
        <rFont val="新細明體"/>
        <family val="1"/>
      </rPr>
      <t>≦</t>
    </r>
    <r>
      <rPr>
        <sz val="10"/>
        <rFont val="Times New Roman"/>
        <family val="1"/>
      </rPr>
      <t xml:space="preserve"> 50 cc</t>
    </r>
  </si>
  <si>
    <t>Passenger cars</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</si>
  <si>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</si>
  <si>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</si>
  <si>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</si>
  <si>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</si>
  <si>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</si>
  <si>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</si>
  <si>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</si>
  <si>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</si>
  <si>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t xml:space="preserve"> </t>
  </si>
  <si>
    <t>Government of Macao Special Administrative Region</t>
  </si>
  <si>
    <t>Statistics and Census Service</t>
  </si>
  <si>
    <t>TRANSPORT AND COMMUNICATIONS STATISTICS</t>
  </si>
  <si>
    <t>TRANSPORTES</t>
  </si>
  <si>
    <t>TRANSPORT</t>
  </si>
  <si>
    <t xml:space="preserve">1 - </t>
  </si>
  <si>
    <t>按級別及用途統計之行駛車輛</t>
  </si>
  <si>
    <t xml:space="preserve">     </t>
  </si>
  <si>
    <t>Veículos em circulação, por classes e serviço</t>
  </si>
  <si>
    <t>Licensed vehicles by class and purpose</t>
  </si>
  <si>
    <r>
      <t>數目</t>
    </r>
    <r>
      <rPr>
        <sz val="16"/>
        <rFont val="Times New Roman"/>
        <family val="1"/>
      </rPr>
      <t xml:space="preserve">  Nº  No.</t>
    </r>
  </si>
  <si>
    <t>Others</t>
  </si>
  <si>
    <r>
      <t>一月</t>
    </r>
    <r>
      <rPr>
        <sz val="17"/>
        <rFont val="Times New Roman"/>
        <family val="1"/>
      </rPr>
      <t xml:space="preserve"> Jan. Jan.</t>
    </r>
  </si>
  <si>
    <r>
      <t>二月</t>
    </r>
    <r>
      <rPr>
        <sz val="17"/>
        <rFont val="Times New Roman"/>
        <family val="1"/>
      </rPr>
      <t xml:space="preserve"> Fev. Feb.</t>
    </r>
  </si>
  <si>
    <r>
      <t>三月</t>
    </r>
    <r>
      <rPr>
        <sz val="17"/>
        <rFont val="Times New Roman"/>
        <family val="1"/>
      </rPr>
      <t xml:space="preserve"> Mar. Mar.</t>
    </r>
  </si>
  <si>
    <r>
      <t>四月</t>
    </r>
    <r>
      <rPr>
        <sz val="17"/>
        <rFont val="Times New Roman"/>
        <family val="1"/>
      </rPr>
      <t xml:space="preserve"> Abr. Apr.</t>
    </r>
  </si>
  <si>
    <r>
      <t>五月</t>
    </r>
    <r>
      <rPr>
        <sz val="17"/>
        <rFont val="Times New Roman"/>
        <family val="1"/>
      </rPr>
      <t xml:space="preserve"> Mai. May</t>
    </r>
  </si>
  <si>
    <r>
      <t>六月</t>
    </r>
    <r>
      <rPr>
        <sz val="17"/>
        <rFont val="Times New Roman"/>
        <family val="1"/>
      </rPr>
      <t xml:space="preserve"> Jun. Jun.</t>
    </r>
  </si>
  <si>
    <r>
      <t>七月</t>
    </r>
    <r>
      <rPr>
        <sz val="17"/>
        <rFont val="Times New Roman"/>
        <family val="1"/>
      </rPr>
      <t xml:space="preserve"> Jul. Jul.</t>
    </r>
  </si>
  <si>
    <r>
      <t>八月</t>
    </r>
    <r>
      <rPr>
        <sz val="17"/>
        <rFont val="Times New Roman"/>
        <family val="1"/>
      </rPr>
      <t xml:space="preserve"> Ago. Aug.</t>
    </r>
  </si>
  <si>
    <r>
      <t>九月</t>
    </r>
    <r>
      <rPr>
        <sz val="17"/>
        <rFont val="Times New Roman"/>
        <family val="1"/>
      </rPr>
      <t xml:space="preserve"> Set. Sept.</t>
    </r>
  </si>
  <si>
    <r>
      <t>十月</t>
    </r>
    <r>
      <rPr>
        <sz val="17"/>
        <rFont val="Times New Roman"/>
        <family val="1"/>
      </rPr>
      <t xml:space="preserve"> Out. Oct.</t>
    </r>
  </si>
  <si>
    <r>
      <t>十一月</t>
    </r>
    <r>
      <rPr>
        <sz val="17"/>
        <rFont val="Times New Roman"/>
        <family val="1"/>
      </rPr>
      <t xml:space="preserve"> Nov. Nov.</t>
    </r>
  </si>
  <si>
    <r>
      <t>十二月</t>
    </r>
    <r>
      <rPr>
        <sz val="17"/>
        <rFont val="Times New Roman"/>
        <family val="1"/>
      </rPr>
      <t xml:space="preserve"> Dez. Dec.</t>
    </r>
  </si>
  <si>
    <r>
      <t>重型汽車</t>
    </r>
    <r>
      <rPr>
        <sz val="15"/>
        <rFont val="Times New Roman"/>
        <family val="1"/>
      </rPr>
      <t xml:space="preserve">     Automóveis pesados     Heavy vehicles</t>
    </r>
  </si>
  <si>
    <r>
      <t xml:space="preserve">單車
</t>
    </r>
    <r>
      <rPr>
        <sz val="15"/>
        <rFont val="Times New Roman"/>
        <family val="1"/>
      </rPr>
      <t>Bicicletas
Bicycles</t>
    </r>
  </si>
  <si>
    <r>
      <t xml:space="preserve">客運  </t>
    </r>
    <r>
      <rPr>
        <sz val="15"/>
        <rFont val="Times New Roman"/>
        <family val="1"/>
      </rPr>
      <t xml:space="preserve">   Passageiros     Passenger</t>
    </r>
  </si>
  <si>
    <r>
      <t>貨運</t>
    </r>
    <r>
      <rPr>
        <sz val="15"/>
        <rFont val="Times New Roman"/>
        <family val="1"/>
      </rPr>
      <t xml:space="preserve">     Mercadorias     Trucks</t>
    </r>
  </si>
  <si>
    <t>Colectivo</t>
  </si>
  <si>
    <t>Transporte escolar</t>
  </si>
  <si>
    <t>Private cars</t>
  </si>
  <si>
    <t>For hire</t>
  </si>
  <si>
    <t>Buses</t>
  </si>
  <si>
    <t>Coaches</t>
  </si>
  <si>
    <t>School buses</t>
  </si>
  <si>
    <t>Multi-purpose</t>
  </si>
  <si>
    <t xml:space="preserve"> Instruction cars</t>
  </si>
  <si>
    <t>Others</t>
  </si>
  <si>
    <t>&gt; 50 cc</t>
  </si>
  <si>
    <r>
      <t>≦</t>
    </r>
    <r>
      <rPr>
        <sz val="15"/>
        <rFont val="Times New Roman"/>
        <family val="1"/>
      </rPr>
      <t xml:space="preserve"> 50 cc</t>
    </r>
  </si>
  <si>
    <r>
      <t>一月</t>
    </r>
    <r>
      <rPr>
        <sz val="17"/>
        <rFont val="Times New Roman"/>
        <family val="1"/>
      </rPr>
      <t xml:space="preserve"> Jan. Jan.</t>
    </r>
  </si>
  <si>
    <t xml:space="preserve">2 - </t>
  </si>
  <si>
    <t>按級別及用途統計之新登記車輛</t>
  </si>
  <si>
    <t xml:space="preserve">     </t>
  </si>
  <si>
    <t>Veículos matriculados, por classes e serviço</t>
  </si>
  <si>
    <t>New registration of vehicles by class and purpose</t>
  </si>
  <si>
    <r>
      <t>輕型汽車</t>
    </r>
    <r>
      <rPr>
        <sz val="10"/>
        <rFont val="Times New Roman"/>
        <family val="1"/>
      </rPr>
      <t xml:space="preserve">    Automóveis ligeiros    Light vehicles</t>
    </r>
  </si>
  <si>
    <t>私人客運車</t>
  </si>
  <si>
    <t>其他客運車</t>
  </si>
  <si>
    <t>私人貨運車</t>
  </si>
  <si>
    <t>其他貨運車</t>
  </si>
  <si>
    <t>Particulares de passageiros</t>
  </si>
  <si>
    <t>Táxis</t>
  </si>
  <si>
    <t>Outros de
passageiros</t>
  </si>
  <si>
    <t>Mistos</t>
  </si>
  <si>
    <t>Particulares de mercadorias</t>
  </si>
  <si>
    <t>Outros de mercadorias</t>
  </si>
  <si>
    <t>Outros</t>
  </si>
  <si>
    <t>Private passenger cars</t>
  </si>
  <si>
    <t>Taxis</t>
  </si>
  <si>
    <t>Other passenger cars</t>
  </si>
  <si>
    <r>
      <t>中國大陸</t>
    </r>
    <r>
      <rPr>
        <sz val="12"/>
        <rFont val="Times New Roman"/>
        <family val="1"/>
      </rPr>
      <t xml:space="preserve"> </t>
    </r>
    <r>
      <rPr>
        <vertAlign val="superscript"/>
        <sz val="14"/>
        <rFont val="Times New Roman"/>
        <family val="1"/>
      </rPr>
      <t>a</t>
    </r>
  </si>
  <si>
    <r>
      <t xml:space="preserve">China </t>
    </r>
    <r>
      <rPr>
        <vertAlign val="superscript"/>
        <sz val="14"/>
        <rFont val="Times New Roman"/>
        <family val="1"/>
      </rPr>
      <t>a</t>
    </r>
  </si>
  <si>
    <r>
      <t xml:space="preserve">Mainland China </t>
    </r>
    <r>
      <rPr>
        <vertAlign val="superscript"/>
        <sz val="14"/>
        <rFont val="Times New Roman"/>
        <family val="1"/>
      </rPr>
      <t>a</t>
    </r>
  </si>
  <si>
    <t>Multi-purpose</t>
  </si>
  <si>
    <t>Private trucks</t>
  </si>
  <si>
    <t>Other trucks</t>
  </si>
  <si>
    <r>
      <t>重型汽車</t>
    </r>
    <r>
      <rPr>
        <sz val="10"/>
        <rFont val="Times New Roman"/>
        <family val="1"/>
      </rPr>
      <t xml:space="preserve">   Automóveis pesados    Heavy vehicles</t>
    </r>
  </si>
  <si>
    <r>
      <t xml:space="preserve">電單車
</t>
    </r>
    <r>
      <rPr>
        <sz val="10"/>
        <rFont val="Times New Roman"/>
        <family val="1"/>
      </rPr>
      <t>Motociclos
Motorcycles</t>
    </r>
  </si>
  <si>
    <r>
      <t xml:space="preserve">單車
</t>
    </r>
    <r>
      <rPr>
        <sz val="10"/>
        <rFont val="Times New Roman"/>
        <family val="1"/>
      </rPr>
      <t>Bicicletas
Bicycles</t>
    </r>
  </si>
  <si>
    <t>私人</t>
  </si>
  <si>
    <t>客運車</t>
  </si>
  <si>
    <t>貨運車</t>
  </si>
  <si>
    <t>Passageiros</t>
  </si>
  <si>
    <t>Particulares</t>
  </si>
  <si>
    <t>Outros de</t>
  </si>
  <si>
    <t>Passenger</t>
  </si>
  <si>
    <t>de mercadorias</t>
  </si>
  <si>
    <t>mercadorias</t>
  </si>
  <si>
    <t>&gt; 50 cc</t>
  </si>
  <si>
    <r>
      <t>≦</t>
    </r>
    <r>
      <rPr>
        <sz val="10"/>
        <rFont val="Times New Roman"/>
        <family val="1"/>
      </rPr>
      <t xml:space="preserve"> 50 cc</t>
    </r>
  </si>
  <si>
    <t>cars</t>
  </si>
  <si>
    <t>只包括澳門半島單車登記數字</t>
  </si>
  <si>
    <r>
      <t>二月</t>
    </r>
    <r>
      <rPr>
        <sz val="17"/>
        <rFont val="Times New Roman"/>
        <family val="1"/>
      </rPr>
      <t xml:space="preserve"> Fev. Feb.</t>
    </r>
  </si>
  <si>
    <r>
      <t>四月</t>
    </r>
    <r>
      <rPr>
        <sz val="17"/>
        <rFont val="Times New Roman"/>
        <family val="1"/>
      </rPr>
      <t xml:space="preserve"> Abr. Apr.</t>
    </r>
  </si>
  <si>
    <r>
      <t>五月</t>
    </r>
    <r>
      <rPr>
        <sz val="17"/>
        <rFont val="Times New Roman"/>
        <family val="1"/>
      </rPr>
      <t xml:space="preserve"> Mai. May</t>
    </r>
  </si>
  <si>
    <r>
      <t>六月</t>
    </r>
    <r>
      <rPr>
        <sz val="17"/>
        <rFont val="Times New Roman"/>
        <family val="1"/>
      </rPr>
      <t xml:space="preserve"> Jun. Jun.</t>
    </r>
  </si>
  <si>
    <r>
      <t>七月</t>
    </r>
    <r>
      <rPr>
        <sz val="17"/>
        <rFont val="Times New Roman"/>
        <family val="1"/>
      </rPr>
      <t xml:space="preserve"> Jul. Jul.</t>
    </r>
  </si>
  <si>
    <r>
      <t>八月</t>
    </r>
    <r>
      <rPr>
        <sz val="17"/>
        <rFont val="Times New Roman"/>
        <family val="1"/>
      </rPr>
      <t xml:space="preserve"> Ago. Aug.</t>
    </r>
  </si>
  <si>
    <r>
      <t>九月</t>
    </r>
    <r>
      <rPr>
        <sz val="17"/>
        <rFont val="Times New Roman"/>
        <family val="1"/>
      </rPr>
      <t xml:space="preserve"> Set. Sept.</t>
    </r>
  </si>
  <si>
    <r>
      <t>十月</t>
    </r>
    <r>
      <rPr>
        <sz val="17"/>
        <rFont val="Times New Roman"/>
        <family val="1"/>
      </rPr>
      <t xml:space="preserve"> Out. Oct.</t>
    </r>
  </si>
  <si>
    <r>
      <t>十一月</t>
    </r>
    <r>
      <rPr>
        <sz val="17"/>
        <rFont val="Times New Roman"/>
        <family val="1"/>
      </rPr>
      <t xml:space="preserve"> Nov. Nov.</t>
    </r>
  </si>
  <si>
    <r>
      <t>十二月</t>
    </r>
    <r>
      <rPr>
        <sz val="17"/>
        <rFont val="Times New Roman"/>
        <family val="1"/>
      </rPr>
      <t xml:space="preserve"> Dez. Dec.</t>
    </r>
  </si>
  <si>
    <r>
      <t>官方統計。倘刊登此等資料，須指出資料來源。</t>
    </r>
    <r>
      <rPr>
        <sz val="13"/>
        <rFont val="Times New Roman"/>
        <family val="1"/>
      </rPr>
      <t xml:space="preserve">   Estatística Oficial.  A reprodução destes dados só é permitida com indicação da fonte.</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</si>
  <si>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</si>
  <si>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r>
      <t xml:space="preserve">二零零二年三月   </t>
    </r>
    <r>
      <rPr>
        <b/>
        <sz val="24"/>
        <rFont val="Times New Roman"/>
        <family val="1"/>
      </rPr>
      <t xml:space="preserve"> MARÇO/2002    MARCH/2002</t>
    </r>
  </si>
  <si>
    <r>
      <t xml:space="preserve">三號刊 </t>
    </r>
    <r>
      <rPr>
        <b/>
        <sz val="22"/>
        <rFont val="Times New Roman"/>
        <family val="1"/>
      </rPr>
      <t xml:space="preserve">   Nº 3    No. 3</t>
    </r>
  </si>
  <si>
    <r>
      <t>二零零二年四月編制</t>
    </r>
    <r>
      <rPr>
        <sz val="13"/>
        <rFont val="Times New Roman"/>
        <family val="1"/>
      </rPr>
      <t xml:space="preserve">     Edição de Abril/2002     Edition of April/2002   </t>
    </r>
  </si>
  <si>
    <r>
      <t>一至二月</t>
    </r>
    <r>
      <rPr>
        <sz val="11"/>
        <rFont val="Times New Roman"/>
        <family val="1"/>
      </rPr>
      <t xml:space="preserve"> Jan.-Fev. Jan.-Feb.</t>
    </r>
  </si>
  <si>
    <t>ESTATÍSTICAS DOS TRANSPORTES E COMUNICAÇÕES</t>
  </si>
  <si>
    <t>總數</t>
  </si>
  <si>
    <t>其他</t>
  </si>
  <si>
    <t>Total</t>
  </si>
  <si>
    <t>Outros</t>
  </si>
  <si>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</si>
  <si>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</si>
  <si>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</si>
  <si>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</si>
  <si>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t>Others</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</si>
  <si>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</si>
  <si>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</si>
  <si>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</si>
  <si>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</si>
  <si>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</si>
  <si>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</si>
  <si>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</si>
  <si>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</si>
  <si>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</si>
  <si>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</si>
  <si>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</si>
  <si>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</si>
  <si>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 xml:space="preserve">3 - </t>
  </si>
  <si>
    <t>按汽缸容積統計之新登記車輛</t>
  </si>
  <si>
    <t xml:space="preserve">     </t>
  </si>
  <si>
    <t>Veículos matriculados, por cilindrada</t>
  </si>
  <si>
    <t>New registration of motor vehicles by cylinder capacity</t>
  </si>
  <si>
    <r>
      <t>數目</t>
    </r>
    <r>
      <rPr>
        <sz val="10"/>
        <rFont val="Times New Roman"/>
        <family val="1"/>
      </rPr>
      <t xml:space="preserve">  Nº  No.</t>
    </r>
  </si>
  <si>
    <r>
      <t>年</t>
    </r>
    <r>
      <rPr>
        <sz val="10"/>
        <rFont val="Times New Roman"/>
        <family val="1"/>
      </rPr>
      <t xml:space="preserve"> / </t>
    </r>
    <r>
      <rPr>
        <sz val="10"/>
        <rFont val="新細明體"/>
        <family val="1"/>
      </rPr>
      <t>月</t>
    </r>
    <r>
      <rPr>
        <sz val="10"/>
        <rFont val="Times New Roman"/>
        <family val="1"/>
      </rPr>
      <t xml:space="preserve">
Ano/Mês
Year/Month</t>
    </r>
  </si>
  <si>
    <r>
      <t>輕型及重型汽車</t>
    </r>
    <r>
      <rPr>
        <sz val="10"/>
        <rFont val="Times New Roman"/>
        <family val="1"/>
      </rPr>
      <t xml:space="preserve">     Automóveis ligeiros e pesados     Light and heavy vehicles</t>
    </r>
  </si>
  <si>
    <t>總數</t>
  </si>
  <si>
    <r>
      <t>≦</t>
    </r>
    <r>
      <rPr>
        <sz val="10"/>
        <rFont val="Times New Roman"/>
        <family val="1"/>
      </rPr>
      <t xml:space="preserve"> 750 cc</t>
    </r>
  </si>
  <si>
    <t>751 - 1500 cc</t>
  </si>
  <si>
    <t>1501 - 3750 cc</t>
  </si>
  <si>
    <t>3751 - 6000 cc</t>
  </si>
  <si>
    <t>6001 - 8000 cc</t>
  </si>
  <si>
    <r>
      <t>≧</t>
    </r>
    <r>
      <rPr>
        <sz val="10"/>
        <rFont val="Times New Roman"/>
        <family val="1"/>
      </rPr>
      <t xml:space="preserve"> 8001 cc</t>
    </r>
  </si>
  <si>
    <t>Total</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</si>
  <si>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</si>
  <si>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</si>
  <si>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</si>
  <si>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</si>
  <si>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</si>
  <si>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</si>
  <si>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</si>
  <si>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</si>
  <si>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</si>
  <si>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50 cc</t>
    </r>
    <r>
      <rPr>
        <sz val="10"/>
        <rFont val="新細明體"/>
        <family val="1"/>
      </rPr>
      <t>以上電單車</t>
    </r>
    <r>
      <rPr>
        <sz val="10"/>
        <rFont val="Times New Roman"/>
        <family val="1"/>
      </rPr>
      <t xml:space="preserve">  </t>
    </r>
    <r>
      <rPr>
        <sz val="10"/>
        <rFont val="新細明體"/>
        <family val="1"/>
      </rPr>
      <t xml:space="preserve">   </t>
    </r>
    <r>
      <rPr>
        <sz val="10"/>
        <rFont val="Times New Roman"/>
        <family val="1"/>
      </rPr>
      <t>Motociclos com mais de 50 cc     Motorcycles over 50 cc</t>
    </r>
  </si>
  <si>
    <r>
      <t>50 cc</t>
    </r>
    <r>
      <rPr>
        <sz val="10"/>
        <rFont val="新細明體"/>
        <family val="1"/>
      </rPr>
      <t>或以下電單車</t>
    </r>
  </si>
  <si>
    <r>
      <t>≦</t>
    </r>
    <r>
      <rPr>
        <sz val="10"/>
        <rFont val="Times New Roman"/>
        <family val="1"/>
      </rPr>
      <t xml:space="preserve"> 125 cc</t>
    </r>
  </si>
  <si>
    <t>126 - 250 cc</t>
  </si>
  <si>
    <t>251 - 350 cc</t>
  </si>
  <si>
    <t>351 - 600 cc</t>
  </si>
  <si>
    <r>
      <t>≧</t>
    </r>
    <r>
      <rPr>
        <sz val="10"/>
        <rFont val="Times New Roman"/>
        <family val="1"/>
      </rPr>
      <t xml:space="preserve"> 601 cc</t>
    </r>
  </si>
  <si>
    <t xml:space="preserve">11 - </t>
  </si>
  <si>
    <t>按出發地及目的地統計之國際機場商業航班</t>
  </si>
  <si>
    <t xml:space="preserve">Movimento de voos comerciais no Aeroporto Internacional, por origem e destino  </t>
  </si>
  <si>
    <t>Commercial flights at the Macao International Airport</t>
  </si>
  <si>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</si>
  <si>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Origem     Origin</t>
    </r>
  </si>
  <si>
    <t>大韓民國</t>
  </si>
  <si>
    <t>China Continental</t>
  </si>
  <si>
    <t>Rep. da Coreia</t>
  </si>
  <si>
    <r>
      <t>第三季</t>
    </r>
    <r>
      <rPr>
        <sz val="11"/>
        <rFont val="Times New Roman"/>
        <family val="1"/>
      </rPr>
      <t xml:space="preserve"> 3</t>
    </r>
    <r>
      <rPr>
        <vertAlign val="superscript"/>
        <sz val="11"/>
        <rFont val="Times New Roman"/>
        <family val="1"/>
      </rPr>
      <t>o</t>
    </r>
    <r>
      <rPr>
        <sz val="11"/>
        <rFont val="Times New Roman"/>
        <family val="1"/>
      </rPr>
      <t xml:space="preserve"> trim. 3</t>
    </r>
    <r>
      <rPr>
        <vertAlign val="superscript"/>
        <sz val="11"/>
        <rFont val="Times New Roman"/>
        <family val="1"/>
      </rPr>
      <t>rd</t>
    </r>
    <r>
      <rPr>
        <sz val="11"/>
        <rFont val="Times New Roman"/>
        <family val="1"/>
      </rPr>
      <t xml:space="preserve"> Quarter</t>
    </r>
  </si>
  <si>
    <r>
      <t>第四季</t>
    </r>
    <r>
      <rPr>
        <sz val="11"/>
        <rFont val="Times New Roman"/>
        <family val="1"/>
      </rPr>
      <t xml:space="preserve"> 4</t>
    </r>
    <r>
      <rPr>
        <vertAlign val="superscript"/>
        <sz val="11"/>
        <rFont val="Times New Roman"/>
        <family val="1"/>
      </rPr>
      <t>o</t>
    </r>
    <r>
      <rPr>
        <sz val="11"/>
        <rFont val="Times New Roman"/>
        <family val="1"/>
      </rPr>
      <t xml:space="preserve"> trim. 4</t>
    </r>
    <r>
      <rPr>
        <vertAlign val="superscript"/>
        <sz val="11"/>
        <rFont val="Times New Roman"/>
        <family val="1"/>
      </rPr>
      <t>th</t>
    </r>
    <r>
      <rPr>
        <sz val="11"/>
        <rFont val="Times New Roman"/>
        <family val="1"/>
      </rPr>
      <t xml:space="preserve"> Quarter</t>
    </r>
  </si>
  <si>
    <t>Mainland China</t>
  </si>
  <si>
    <t>Rep. of Korea</t>
  </si>
  <si>
    <t>Thailand</t>
  </si>
  <si>
    <t>Philippines</t>
  </si>
  <si>
    <t>Singapore</t>
  </si>
  <si>
    <t>按出發地及目的地統計之外港碼頭直昇機航班</t>
  </si>
  <si>
    <t>Others</t>
  </si>
  <si>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</si>
  <si>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</si>
  <si>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</si>
  <si>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目的地</t>
    </r>
    <r>
      <rPr>
        <sz val="10"/>
        <rFont val="Times New Roman"/>
        <family val="1"/>
      </rPr>
      <t xml:space="preserve">     Destino     Destination</t>
    </r>
  </si>
  <si>
    <t>China Continental</t>
  </si>
  <si>
    <t>Rep. da Coreia</t>
  </si>
  <si>
    <t>Rep. of Korea</t>
  </si>
  <si>
    <t>USA</t>
  </si>
  <si>
    <t>Philippines</t>
  </si>
  <si>
    <t>ESTATÍSTICAS DOS TRANSPORTES E COMUNICAÇÕES</t>
  </si>
  <si>
    <r>
      <t xml:space="preserve">Air cargo at the Macao International Airport by origin and destination </t>
    </r>
    <r>
      <rPr>
        <vertAlign val="superscript"/>
        <sz val="12"/>
        <rFont val="Times New Roman"/>
        <family val="1"/>
      </rPr>
      <t>a</t>
    </r>
  </si>
  <si>
    <r>
      <t>來源地</t>
    </r>
    <r>
      <rPr>
        <sz val="10"/>
        <rFont val="Times New Roman"/>
        <family val="1"/>
      </rPr>
      <t xml:space="preserve">     Origem     Origin</t>
    </r>
  </si>
  <si>
    <t>由二零零二年起包括離島單車登記數字</t>
  </si>
  <si>
    <r>
      <t>年</t>
    </r>
    <r>
      <rPr>
        <sz val="10"/>
        <rFont val="Times New Roman"/>
        <family val="1"/>
      </rPr>
      <t xml:space="preserve"> / </t>
    </r>
    <r>
      <rPr>
        <sz val="10"/>
        <rFont val="新細明體"/>
        <family val="1"/>
      </rPr>
      <t xml:space="preserve">月
</t>
    </r>
    <r>
      <rPr>
        <sz val="10"/>
        <rFont val="Times New Roman"/>
        <family val="1"/>
      </rPr>
      <t>Ano/Mês
Year/Month</t>
    </r>
  </si>
  <si>
    <r>
      <t>目的地</t>
    </r>
    <r>
      <rPr>
        <sz val="10"/>
        <rFont val="Times New Roman"/>
        <family val="1"/>
      </rPr>
      <t xml:space="preserve">      Destino     Destination</t>
    </r>
  </si>
  <si>
    <t>大韓民國</t>
  </si>
  <si>
    <t>China Continental</t>
  </si>
  <si>
    <t>Rep. da Coreia</t>
  </si>
  <si>
    <t>Mainland China</t>
  </si>
  <si>
    <t>Rep. of Korea</t>
  </si>
  <si>
    <t>USA</t>
  </si>
  <si>
    <t>Thailand</t>
  </si>
  <si>
    <t>Philippines</t>
  </si>
  <si>
    <t>Singapore</t>
  </si>
  <si>
    <r>
      <t>三月</t>
    </r>
    <r>
      <rPr>
        <sz val="11"/>
        <rFont val="Times New Roman"/>
        <family val="1"/>
      </rPr>
      <t xml:space="preserve"> Mar. Mar.</t>
    </r>
  </si>
  <si>
    <t>a</t>
  </si>
  <si>
    <t>數據包括中途停站裝卸之貨物</t>
  </si>
  <si>
    <t>Os dados incluem carga e descarga de mercadorias em escalas intermédias</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</si>
  <si>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</si>
  <si>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</si>
  <si>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</si>
  <si>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電訊</t>
  </si>
  <si>
    <t xml:space="preserve">       </t>
  </si>
  <si>
    <t>Telecomunicações</t>
  </si>
  <si>
    <t>Telecommunications</t>
  </si>
  <si>
    <r>
      <t>年</t>
    </r>
    <r>
      <rPr>
        <sz val="10"/>
        <rFont val="Times New Roman"/>
        <family val="1"/>
      </rPr>
      <t>/</t>
    </r>
    <r>
      <rPr>
        <sz val="10"/>
        <rFont val="新細明體"/>
        <family val="1"/>
      </rPr>
      <t>月</t>
    </r>
    <r>
      <rPr>
        <sz val="10"/>
        <rFont val="Times New Roman"/>
        <family val="1"/>
      </rPr>
      <t xml:space="preserve">
Ano/Mês
Year/Month</t>
    </r>
  </si>
  <si>
    <r>
      <t>電話</t>
    </r>
    <r>
      <rPr>
        <sz val="10"/>
        <rFont val="Times New Roman"/>
        <family val="1"/>
      </rPr>
      <t xml:space="preserve">   Telefone   Telephone</t>
    </r>
  </si>
  <si>
    <r>
      <t>固定電話線</t>
    </r>
    <r>
      <rPr>
        <sz val="10"/>
        <rFont val="Times New Roman"/>
        <family val="1"/>
      </rPr>
      <t>(</t>
    </r>
    <r>
      <rPr>
        <sz val="10"/>
        <rFont val="新細明體"/>
        <family val="1"/>
      </rPr>
      <t>期末結餘</t>
    </r>
    <r>
      <rPr>
        <sz val="10"/>
        <rFont val="Times New Roman"/>
        <family val="1"/>
      </rPr>
      <t>)
Linhas telefónicas
 fixadas existentesno
 fim do período
Fixed telephone lines 
(end of  period)</t>
    </r>
  </si>
  <si>
    <r>
      <t>流動電話</t>
    </r>
    <r>
      <rPr>
        <sz val="10"/>
        <rFont val="Times New Roman"/>
        <family val="1"/>
      </rPr>
      <t xml:space="preserve"> (</t>
    </r>
    <r>
      <rPr>
        <sz val="10"/>
        <rFont val="新細明體"/>
        <family val="1"/>
      </rPr>
      <t>期末結餘</t>
    </r>
    <r>
      <rPr>
        <sz val="10"/>
        <rFont val="Times New Roman"/>
        <family val="1"/>
      </rPr>
      <t>)
Telefones móveis existentes no fim do período
Mobile telephone (end of  period)</t>
    </r>
  </si>
  <si>
    <r>
      <t>總數</t>
    </r>
    <r>
      <rPr>
        <sz val="10"/>
        <rFont val="Times New Roman"/>
        <family val="1"/>
      </rPr>
      <t xml:space="preserve">
Total</t>
    </r>
  </si>
  <si>
    <r>
      <t>用戶</t>
    </r>
    <r>
      <rPr>
        <sz val="10"/>
        <rFont val="Times New Roman"/>
        <family val="1"/>
      </rPr>
      <t xml:space="preserve">
Utentes
Users</t>
    </r>
  </si>
  <si>
    <r>
      <t>儲值咭</t>
    </r>
    <r>
      <rPr>
        <sz val="10"/>
        <rFont val="Times New Roman"/>
        <family val="1"/>
      </rPr>
      <t xml:space="preserve"> 
Cartões SIM pré-pagos
Stored value GSM cards</t>
    </r>
  </si>
  <si>
    <r>
      <t>數目</t>
    </r>
    <r>
      <rPr>
        <sz val="10"/>
        <rFont val="Times New Roman"/>
        <family val="1"/>
      </rPr>
      <t xml:space="preserve">   N</t>
    </r>
    <r>
      <rPr>
        <vertAlign val="superscript"/>
        <sz val="10"/>
        <rFont val="Times New Roman"/>
        <family val="1"/>
      </rPr>
      <t>o</t>
    </r>
    <r>
      <rPr>
        <sz val="10"/>
        <rFont val="Times New Roman"/>
        <family val="1"/>
      </rPr>
      <t xml:space="preserve">   No.</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</si>
  <si>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</si>
  <si>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</si>
  <si>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</si>
  <si>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</si>
  <si>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</si>
  <si>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</si>
  <si>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</si>
  <si>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</si>
  <si>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</si>
  <si>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</si>
  <si>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</si>
  <si>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</si>
  <si>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年</t>
    </r>
    <r>
      <rPr>
        <sz val="10"/>
        <rFont val="Times New Roman"/>
        <family val="1"/>
      </rPr>
      <t>/</t>
    </r>
    <r>
      <rPr>
        <sz val="10"/>
        <rFont val="細明體"/>
        <family val="3"/>
      </rPr>
      <t xml:space="preserve">月
</t>
    </r>
    <r>
      <rPr>
        <sz val="10"/>
        <rFont val="Times New Roman"/>
        <family val="1"/>
      </rPr>
      <t>Ano/Mês
Year/Month</t>
    </r>
  </si>
  <si>
    <r>
      <t>互聯網</t>
    </r>
    <r>
      <rPr>
        <sz val="10"/>
        <rFont val="Times New Roman"/>
        <family val="1"/>
      </rPr>
      <t xml:space="preserve">   Internet</t>
    </r>
  </si>
  <si>
    <r>
      <t>用戶數目</t>
    </r>
    <r>
      <rPr>
        <sz val="10"/>
        <rFont val="Times New Roman"/>
        <family val="1"/>
      </rPr>
      <t>(</t>
    </r>
    <r>
      <rPr>
        <sz val="10"/>
        <rFont val="新細明體"/>
        <family val="1"/>
      </rPr>
      <t>期末結餘</t>
    </r>
    <r>
      <rPr>
        <sz val="10"/>
        <rFont val="Times New Roman"/>
        <family val="1"/>
      </rPr>
      <t>)
Total de utentes no fim do período
 No. of users (end of period)</t>
    </r>
  </si>
  <si>
    <r>
      <t>使用時數</t>
    </r>
    <r>
      <rPr>
        <sz val="10"/>
        <rFont val="Times New Roman"/>
        <family val="1"/>
      </rPr>
      <t xml:space="preserve">
Horas utilizadas
Usage</t>
    </r>
  </si>
  <si>
    <r>
      <t xml:space="preserve">總數
</t>
    </r>
    <r>
      <rPr>
        <sz val="10"/>
        <rFont val="Times New Roman"/>
        <family val="1"/>
      </rPr>
      <t>Total</t>
    </r>
  </si>
  <si>
    <r>
      <t>個人用戶</t>
    </r>
    <r>
      <rPr>
        <sz val="10"/>
        <rFont val="Times New Roman"/>
        <family val="1"/>
      </rPr>
      <t xml:space="preserve">
Utente individual
Individual user</t>
    </r>
  </si>
  <si>
    <r>
      <t xml:space="preserve">團體用戶
</t>
    </r>
    <r>
      <rPr>
        <sz val="10"/>
        <rFont val="Times New Roman"/>
        <family val="1"/>
      </rPr>
      <t>Utente colectivo
Group user</t>
    </r>
  </si>
  <si>
    <r>
      <t xml:space="preserve">租用專線
</t>
    </r>
    <r>
      <rPr>
        <sz val="10"/>
        <rFont val="Times New Roman"/>
        <family val="1"/>
      </rPr>
      <t>Linha alugada
Leased line</t>
    </r>
  </si>
  <si>
    <r>
      <t>小計</t>
    </r>
    <r>
      <rPr>
        <sz val="10"/>
        <rFont val="Times New Roman"/>
        <family val="1"/>
      </rPr>
      <t xml:space="preserve">
Subtotal</t>
    </r>
  </si>
  <si>
    <r>
      <t>寬頻</t>
    </r>
    <r>
      <rPr>
        <sz val="10"/>
        <rFont val="Times New Roman"/>
        <family val="1"/>
      </rPr>
      <t xml:space="preserve">
Banda larga
Broadband</t>
    </r>
  </si>
  <si>
    <r>
      <t>千小時</t>
    </r>
    <r>
      <rPr>
        <sz val="10"/>
        <rFont val="Times New Roman"/>
        <family val="1"/>
      </rPr>
      <t xml:space="preserve">   10</t>
    </r>
    <r>
      <rPr>
        <vertAlign val="superscript"/>
        <sz val="10"/>
        <rFont val="Times New Roman"/>
        <family val="1"/>
      </rPr>
      <t>3</t>
    </r>
    <r>
      <rPr>
        <sz val="10"/>
        <rFont val="Times New Roman"/>
        <family val="1"/>
      </rPr>
      <t xml:space="preserve"> horas   10</t>
    </r>
    <r>
      <rPr>
        <vertAlign val="superscript"/>
        <sz val="10"/>
        <rFont val="Times New Roman"/>
        <family val="1"/>
      </rPr>
      <t>3</t>
    </r>
    <r>
      <rPr>
        <sz val="10"/>
        <rFont val="Times New Roman"/>
        <family val="1"/>
      </rPr>
      <t xml:space="preserve"> hours</t>
    </r>
  </si>
  <si>
    <t>r</t>
  </si>
  <si>
    <t>..</t>
  </si>
  <si>
    <t>..</t>
  </si>
  <si>
    <t>更正資料</t>
  </si>
  <si>
    <t>不適用</t>
  </si>
  <si>
    <t>Dado rectificado</t>
  </si>
  <si>
    <t>Não aplicável</t>
  </si>
  <si>
    <t>Rectified data</t>
  </si>
  <si>
    <t>絕對數值為零</t>
  </si>
  <si>
    <t>Valor absoluto igual a zero</t>
  </si>
  <si>
    <t xml:space="preserve">13 - </t>
  </si>
  <si>
    <r>
      <t xml:space="preserve">國際機場轉口貨物統計 </t>
    </r>
    <r>
      <rPr>
        <vertAlign val="superscript"/>
        <sz val="12"/>
        <rFont val="Times New Roman"/>
        <family val="1"/>
      </rPr>
      <t>a</t>
    </r>
  </si>
  <si>
    <t xml:space="preserve">       </t>
  </si>
  <si>
    <r>
      <t xml:space="preserve">Movimento de carga em trânsito no Aeroporto Internacional </t>
    </r>
    <r>
      <rPr>
        <vertAlign val="superscript"/>
        <sz val="12"/>
        <rFont val="Times New Roman"/>
        <family val="1"/>
      </rPr>
      <t>a</t>
    </r>
  </si>
  <si>
    <r>
      <t xml:space="preserve">Transit cargo at the Macao International Airport </t>
    </r>
    <r>
      <rPr>
        <vertAlign val="superscript"/>
        <sz val="12"/>
        <rFont val="Times New Roman"/>
        <family val="1"/>
      </rPr>
      <t>a</t>
    </r>
  </si>
  <si>
    <r>
      <t>公噸</t>
    </r>
    <r>
      <rPr>
        <sz val="10"/>
        <rFont val="Times New Roman"/>
        <family val="1"/>
      </rPr>
      <t xml:space="preserve">  Ton  Tonne</t>
    </r>
  </si>
  <si>
    <t>中國大陸</t>
  </si>
  <si>
    <t>泰國</t>
  </si>
  <si>
    <t>新加坡</t>
  </si>
  <si>
    <t>China Continental</t>
  </si>
  <si>
    <t>Taiwan</t>
  </si>
  <si>
    <t>Tailândia</t>
  </si>
  <si>
    <t>Singapura</t>
  </si>
  <si>
    <t>Mainland China</t>
  </si>
  <si>
    <t>Thailand</t>
  </si>
  <si>
    <t>Singapore</t>
  </si>
  <si>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</si>
  <si>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</si>
  <si>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</si>
  <si>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a</t>
  </si>
  <si>
    <t>包括轉出及轉入貨物</t>
  </si>
  <si>
    <t>Inclui o movimento "de" e "para" os países referidos</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</si>
  <si>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</si>
  <si>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</si>
  <si>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</si>
  <si>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15-</t>
  </si>
  <si>
    <t>海路貨櫃總吞吐量</t>
  </si>
  <si>
    <t xml:space="preserve">       </t>
  </si>
  <si>
    <t>Movimento geral de contentores por via marítima</t>
  </si>
  <si>
    <t>Seaborne container throughput</t>
  </si>
  <si>
    <r>
      <t>標準貨櫃單位</t>
    </r>
    <r>
      <rPr>
        <sz val="10"/>
        <rFont val="Times New Roman"/>
        <family val="1"/>
      </rPr>
      <t xml:space="preserve">   TEU</t>
    </r>
  </si>
  <si>
    <r>
      <t>年</t>
    </r>
    <r>
      <rPr>
        <sz val="10"/>
        <rFont val="Times New Roman"/>
        <family val="1"/>
      </rPr>
      <t>/</t>
    </r>
    <r>
      <rPr>
        <sz val="10"/>
        <rFont val="新細明體"/>
        <family val="1"/>
      </rPr>
      <t>月</t>
    </r>
    <r>
      <rPr>
        <sz val="10"/>
        <rFont val="Times New Roman"/>
        <family val="1"/>
      </rPr>
      <t xml:space="preserve">
Ano/Mês
Year/Month</t>
    </r>
  </si>
  <si>
    <r>
      <t>入口</t>
    </r>
  </si>
  <si>
    <r>
      <t>出口</t>
    </r>
  </si>
  <si>
    <t>轉口入境</t>
  </si>
  <si>
    <r>
      <t>轉口出境</t>
    </r>
  </si>
  <si>
    <t>Importações</t>
  </si>
  <si>
    <t>Exportações</t>
  </si>
  <si>
    <t>Em trânsito para Macau</t>
  </si>
  <si>
    <t>Em trânsito de Macau</t>
  </si>
  <si>
    <t>總數</t>
  </si>
  <si>
    <t>Import</t>
  </si>
  <si>
    <t>Export</t>
  </si>
  <si>
    <t>Transit inward</t>
  </si>
  <si>
    <t>Transit outward</t>
  </si>
  <si>
    <t>Total</t>
  </si>
  <si>
    <t>內港</t>
  </si>
  <si>
    <t>九澳港</t>
  </si>
  <si>
    <t>Porto Interior</t>
  </si>
  <si>
    <t>Porto Ka Ho</t>
  </si>
  <si>
    <t>Inner Harbour</t>
  </si>
  <si>
    <t>Ka Ho Harbour</t>
  </si>
  <si>
    <t>r</t>
  </si>
  <si>
    <r>
      <t>年</t>
    </r>
    <r>
      <rPr>
        <sz val="10"/>
        <rFont val="Times New Roman"/>
        <family val="1"/>
      </rPr>
      <t>/</t>
    </r>
    <r>
      <rPr>
        <sz val="10"/>
        <rFont val="細明體"/>
        <family val="3"/>
      </rPr>
      <t xml:space="preserve">月
</t>
    </r>
    <r>
      <rPr>
        <sz val="10"/>
        <rFont val="Times New Roman"/>
        <family val="1"/>
      </rPr>
      <t>Ano/Mês
Year/Month</t>
    </r>
  </si>
  <si>
    <r>
      <t>年</t>
    </r>
    <r>
      <rPr>
        <sz val="15"/>
        <rFont val="Times New Roman"/>
        <family val="1"/>
      </rPr>
      <t xml:space="preserve"> / </t>
    </r>
    <r>
      <rPr>
        <sz val="15"/>
        <rFont val="新細明體"/>
        <family val="1"/>
      </rPr>
      <t>月</t>
    </r>
    <r>
      <rPr>
        <sz val="15"/>
        <rFont val="Times New Roman"/>
        <family val="1"/>
      </rPr>
      <t xml:space="preserve">
Ano/Mês
Year/Month</t>
    </r>
  </si>
  <si>
    <r>
      <t>輕型汽車</t>
    </r>
    <r>
      <rPr>
        <sz val="15"/>
        <rFont val="Times New Roman"/>
        <family val="1"/>
      </rPr>
      <t xml:space="preserve">     Automóveis ligeiros     Light vehicles</t>
    </r>
  </si>
  <si>
    <r>
      <t>客運</t>
    </r>
    <r>
      <rPr>
        <sz val="15"/>
        <rFont val="Times New Roman"/>
        <family val="1"/>
      </rPr>
      <t xml:space="preserve">     Passageiros     Passenger</t>
    </r>
  </si>
  <si>
    <r>
      <t xml:space="preserve">貨運 </t>
    </r>
    <r>
      <rPr>
        <sz val="15"/>
        <rFont val="Times New Roman"/>
        <family val="1"/>
      </rPr>
      <t xml:space="preserve">  Mercadorias  Trucks</t>
    </r>
  </si>
  <si>
    <t>Transporte escolar</t>
  </si>
  <si>
    <t>Private cars</t>
  </si>
  <si>
    <t>For hire</t>
  </si>
  <si>
    <t>Taxis</t>
  </si>
  <si>
    <t>Coaches</t>
  </si>
  <si>
    <t>Instruction cars</t>
  </si>
  <si>
    <t>School buses</t>
  </si>
  <si>
    <t>Multi-
purpose</t>
  </si>
  <si>
    <r>
      <t xml:space="preserve"> </t>
    </r>
    <r>
      <rPr>
        <sz val="10"/>
        <rFont val="新細明體"/>
        <family val="1"/>
      </rPr>
      <t>千淨註冊噸</t>
    </r>
    <r>
      <rPr>
        <sz val="10"/>
        <rFont val="Times New Roman"/>
        <family val="1"/>
      </rPr>
      <t xml:space="preserve">  10</t>
    </r>
    <r>
      <rPr>
        <vertAlign val="superscript"/>
        <sz val="10"/>
        <rFont val="Times New Roman"/>
        <family val="1"/>
      </rPr>
      <t xml:space="preserve">3 </t>
    </r>
    <r>
      <rPr>
        <sz val="10"/>
        <rFont val="Times New Roman"/>
        <family val="1"/>
      </rPr>
      <t>NRT</t>
    </r>
  </si>
  <si>
    <r>
      <t xml:space="preserve">電單車
</t>
    </r>
    <r>
      <rPr>
        <sz val="15"/>
        <rFont val="Times New Roman"/>
        <family val="1"/>
      </rPr>
      <t>Motociclos
Motorcycles</t>
    </r>
  </si>
  <si>
    <t>Others</t>
  </si>
  <si>
    <r>
      <t>註</t>
    </r>
    <r>
      <rPr>
        <sz val="9"/>
        <rFont val="Times New Roman"/>
        <family val="1"/>
      </rPr>
      <t xml:space="preserve"> :</t>
    </r>
  </si>
  <si>
    <r>
      <t>一標準貨櫃單位為</t>
    </r>
    <r>
      <rPr>
        <sz val="9"/>
        <rFont val="Times New Roman"/>
        <family val="1"/>
      </rPr>
      <t xml:space="preserve"> 20 </t>
    </r>
    <r>
      <rPr>
        <sz val="9"/>
        <rFont val="新細明體"/>
        <family val="1"/>
      </rPr>
      <t>呎</t>
    </r>
    <r>
      <rPr>
        <sz val="9"/>
        <rFont val="Times New Roman"/>
        <family val="1"/>
      </rPr>
      <t xml:space="preserve"> x 8 </t>
    </r>
    <r>
      <rPr>
        <sz val="9"/>
        <rFont val="新細明體"/>
        <family val="1"/>
      </rPr>
      <t>呎</t>
    </r>
    <r>
      <rPr>
        <sz val="9"/>
        <rFont val="Times New Roman"/>
        <family val="1"/>
      </rPr>
      <t xml:space="preserve"> x 8 </t>
    </r>
    <r>
      <rPr>
        <sz val="9"/>
        <rFont val="新細明體"/>
        <family val="1"/>
      </rPr>
      <t>呎</t>
    </r>
  </si>
  <si>
    <t>絕對數值為零</t>
  </si>
  <si>
    <t>更正資料</t>
  </si>
  <si>
    <t>Notas :</t>
  </si>
  <si>
    <t>TEU - unidade padrão para um contentor de 20 x 8 x 8 pés</t>
  </si>
  <si>
    <t>Valor absoluto igual a zero</t>
  </si>
  <si>
    <t>Dado rectificado</t>
  </si>
  <si>
    <t xml:space="preserve"> Notes :</t>
  </si>
  <si>
    <t>r</t>
  </si>
  <si>
    <t>TEU - Twenty-foot Equivalent Unit with standard size of 20 feet x 8 feet x 8 feet</t>
  </si>
  <si>
    <t>Rectified data</t>
  </si>
  <si>
    <t>由於進位關係，總數與各項之和不符</t>
  </si>
  <si>
    <t>Os totais não perfazem o somatório de todos os valores, devido a arredondamento</t>
  </si>
  <si>
    <t>Sums of figures may not add up to the totals due to rounding</t>
  </si>
  <si>
    <t>16-</t>
  </si>
  <si>
    <t>海路載貨貨櫃吞吐量</t>
  </si>
  <si>
    <t>Movimento de contentores cheios por via marítima</t>
  </si>
  <si>
    <t>Seaborne laden container throughput</t>
  </si>
  <si>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</si>
  <si>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</si>
  <si>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</si>
  <si>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</si>
  <si>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</si>
  <si>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</si>
  <si>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</si>
  <si>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</si>
  <si>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</si>
  <si>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</si>
  <si>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</si>
  <si>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</si>
  <si>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</si>
  <si>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</si>
  <si>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</si>
  <si>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17-</t>
  </si>
  <si>
    <r>
      <t>海路貨櫃貨物統計</t>
    </r>
    <r>
      <rPr>
        <sz val="12"/>
        <rFont val="Times New Roman"/>
        <family val="1"/>
      </rPr>
      <t xml:space="preserve"> </t>
    </r>
    <r>
      <rPr>
        <vertAlign val="superscript"/>
        <sz val="12"/>
        <rFont val="Times New Roman"/>
        <family val="1"/>
      </rPr>
      <t>a</t>
    </r>
  </si>
  <si>
    <r>
      <t xml:space="preserve">Movimento de carga contentorizada por via marítima </t>
    </r>
    <r>
      <rPr>
        <vertAlign val="superscript"/>
        <sz val="12"/>
        <rFont val="Times New Roman"/>
        <family val="1"/>
      </rPr>
      <t>a</t>
    </r>
  </si>
  <si>
    <r>
      <t xml:space="preserve">Seaborne containerized cargo </t>
    </r>
    <r>
      <rPr>
        <vertAlign val="superscript"/>
        <sz val="12"/>
        <rFont val="Times New Roman"/>
        <family val="1"/>
      </rPr>
      <t>a</t>
    </r>
  </si>
  <si>
    <t>運 輸 及 通 訊 統 計</t>
  </si>
  <si>
    <t>運 輸 及 通 訊 統 計</t>
  </si>
  <si>
    <t>運 輸 及 通 訊 統 計</t>
  </si>
  <si>
    <r>
      <t>公噸</t>
    </r>
    <r>
      <rPr>
        <sz val="10"/>
        <rFont val="Times New Roman"/>
        <family val="1"/>
      </rPr>
      <t xml:space="preserve">  Ton  Tonne</t>
    </r>
  </si>
  <si>
    <r>
      <t>入口</t>
    </r>
  </si>
  <si>
    <r>
      <t>出口</t>
    </r>
  </si>
  <si>
    <t>轉口入境</t>
  </si>
  <si>
    <r>
      <t>轉口出境</t>
    </r>
  </si>
  <si>
    <t>Importações</t>
  </si>
  <si>
    <t>Exportações</t>
  </si>
  <si>
    <t>Em trânsito para Macau</t>
  </si>
  <si>
    <t>Em trânsito de Macau</t>
  </si>
  <si>
    <t>Import</t>
  </si>
  <si>
    <t>Export</t>
  </si>
  <si>
    <t>Transit inward</t>
  </si>
  <si>
    <t>Transit outward</t>
  </si>
  <si>
    <t>內港</t>
  </si>
  <si>
    <t>九澳港</t>
  </si>
  <si>
    <t>Porto Interior</t>
  </si>
  <si>
    <t>Porto Ka Ho</t>
  </si>
  <si>
    <t>Inner Harbour</t>
  </si>
  <si>
    <t>Ka Ho Harbour</t>
  </si>
  <si>
    <r>
      <t>四月</t>
    </r>
    <r>
      <rPr>
        <sz val="11"/>
        <rFont val="Times New Roman"/>
        <family val="1"/>
      </rPr>
      <t xml:space="preserve"> Abr. Apr.</t>
    </r>
  </si>
  <si>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</si>
  <si>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</si>
  <si>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</si>
  <si>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</si>
  <si>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</si>
  <si>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</si>
  <si>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</si>
  <si>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</si>
  <si>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</si>
  <si>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</si>
  <si>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</si>
  <si>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t>r</t>
  </si>
  <si>
    <r>
      <t xml:space="preserve">Movimento de carga contentorizada por via terrestre </t>
    </r>
    <r>
      <rPr>
        <vertAlign val="superscript"/>
        <sz val="12"/>
        <rFont val="Times New Roman"/>
        <family val="1"/>
      </rPr>
      <t>a</t>
    </r>
  </si>
  <si>
    <r>
      <t xml:space="preserve">Containerized cargo by land </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</si>
  <si>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</si>
  <si>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t>路城邊檢站</t>
  </si>
  <si>
    <t>Checkpoint of CoTai</t>
  </si>
  <si>
    <t>19-</t>
  </si>
  <si>
    <r>
      <t>貨櫃總流量</t>
    </r>
    <r>
      <rPr>
        <sz val="12"/>
        <rFont val="Times New Roman"/>
        <family val="1"/>
      </rPr>
      <t xml:space="preserve"> </t>
    </r>
    <r>
      <rPr>
        <vertAlign val="superscript"/>
        <sz val="12"/>
        <rFont val="Times New Roman"/>
        <family val="1"/>
      </rPr>
      <t>a</t>
    </r>
  </si>
  <si>
    <t xml:space="preserve">       </t>
  </si>
  <si>
    <r>
      <t xml:space="preserve">Movimento geral de contentores </t>
    </r>
    <r>
      <rPr>
        <vertAlign val="superscript"/>
        <sz val="12"/>
        <rFont val="Times New Roman"/>
        <family val="1"/>
      </rPr>
      <t>a</t>
    </r>
  </si>
  <si>
    <t>20-</t>
  </si>
  <si>
    <t>按船旗統計的離澳貨船</t>
  </si>
  <si>
    <r>
      <t>Capacidade da embarcação de carga e n</t>
    </r>
    <r>
      <rPr>
        <vertAlign val="superscript"/>
        <sz val="12"/>
        <rFont val="Times New Roman"/>
        <family val="1"/>
      </rPr>
      <t>o</t>
    </r>
    <r>
      <rPr>
        <sz val="12"/>
        <rFont val="Times New Roman"/>
        <family val="1"/>
      </rPr>
      <t xml:space="preserve"> de saídos de Macau, segundo a bandeira</t>
    </r>
  </si>
  <si>
    <t>Cargo vessel departures by flag</t>
  </si>
  <si>
    <r>
      <t>船旗</t>
    </r>
    <r>
      <rPr>
        <sz val="10"/>
        <rFont val="Times New Roman"/>
        <family val="1"/>
      </rPr>
      <t xml:space="preserve">   Bandeira de embarcação  Flag</t>
    </r>
  </si>
  <si>
    <r>
      <t>船次</t>
    </r>
    <r>
      <rPr>
        <sz val="10"/>
        <rFont val="Times New Roman"/>
        <family val="1"/>
      </rPr>
      <t xml:space="preserve">  N</t>
    </r>
    <r>
      <rPr>
        <vertAlign val="superscript"/>
        <sz val="10"/>
        <rFont val="Times New Roman"/>
        <family val="1"/>
      </rPr>
      <t xml:space="preserve">o </t>
    </r>
    <r>
      <rPr>
        <sz val="10"/>
        <rFont val="Times New Roman"/>
        <family val="1"/>
      </rPr>
      <t xml:space="preserve"> No.</t>
    </r>
  </si>
  <si>
    <r>
      <t>容量　</t>
    </r>
    <r>
      <rPr>
        <sz val="10"/>
        <rFont val="Times New Roman"/>
        <family val="1"/>
      </rPr>
      <t>Capacidade   Capacity</t>
    </r>
  </si>
  <si>
    <t>中國</t>
  </si>
  <si>
    <t>香港</t>
  </si>
  <si>
    <t>巴拿馬</t>
  </si>
  <si>
    <t>聖文森特及
格林納丁斯</t>
  </si>
  <si>
    <t>其他</t>
  </si>
  <si>
    <t>香港</t>
  </si>
  <si>
    <t>巴拿馬</t>
  </si>
  <si>
    <t>聖文森特及
格林納丁斯</t>
  </si>
  <si>
    <t>China Continental
Mainland China</t>
  </si>
  <si>
    <t>Hong Kong</t>
  </si>
  <si>
    <t>Panamá
Panama</t>
  </si>
  <si>
    <t>S .Vicente e 
Granadinas
St. Vincent 
and Grenadines</t>
  </si>
  <si>
    <t>Outros
Others</t>
  </si>
  <si>
    <t>Outros
Others</t>
  </si>
  <si>
    <r>
      <t>第一季</t>
    </r>
    <r>
      <rPr>
        <sz val="11"/>
        <rFont val="Times New Roman"/>
        <family val="1"/>
      </rPr>
      <t xml:space="preserve"> 1</t>
    </r>
    <r>
      <rPr>
        <vertAlign val="superscript"/>
        <sz val="11"/>
        <rFont val="Times New Roman"/>
        <family val="1"/>
      </rPr>
      <t>o</t>
    </r>
    <r>
      <rPr>
        <sz val="11"/>
        <rFont val="Times New Roman"/>
        <family val="1"/>
      </rPr>
      <t xml:space="preserve"> trim. 1</t>
    </r>
    <r>
      <rPr>
        <vertAlign val="superscript"/>
        <sz val="11"/>
        <rFont val="Times New Roman"/>
        <family val="1"/>
      </rPr>
      <t>st</t>
    </r>
    <r>
      <rPr>
        <sz val="11"/>
        <rFont val="Times New Roman"/>
        <family val="1"/>
      </rPr>
      <t xml:space="preserve"> Quarter</t>
    </r>
  </si>
  <si>
    <r>
      <t>第二季</t>
    </r>
    <r>
      <rPr>
        <sz val="11"/>
        <rFont val="Times New Roman"/>
        <family val="1"/>
      </rPr>
      <t xml:space="preserve"> 2</t>
    </r>
    <r>
      <rPr>
        <vertAlign val="superscript"/>
        <sz val="11"/>
        <rFont val="Times New Roman"/>
        <family val="1"/>
      </rPr>
      <t>o</t>
    </r>
    <r>
      <rPr>
        <sz val="11"/>
        <rFont val="Times New Roman"/>
        <family val="1"/>
      </rPr>
      <t xml:space="preserve"> trim. 2</t>
    </r>
    <r>
      <rPr>
        <vertAlign val="superscript"/>
        <sz val="11"/>
        <rFont val="Times New Roman"/>
        <family val="1"/>
      </rPr>
      <t>nd</t>
    </r>
    <r>
      <rPr>
        <sz val="11"/>
        <rFont val="Times New Roman"/>
        <family val="1"/>
      </rPr>
      <t xml:space="preserve"> Quarter</t>
    </r>
  </si>
  <si>
    <r>
      <t xml:space="preserve">Total container flow </t>
    </r>
    <r>
      <rPr>
        <vertAlign val="superscript"/>
        <sz val="12"/>
        <rFont val="Times New Roman"/>
        <family val="1"/>
      </rPr>
      <t>a</t>
    </r>
  </si>
  <si>
    <r>
      <t>櫃次</t>
    </r>
    <r>
      <rPr>
        <sz val="10"/>
        <rFont val="Times New Roman"/>
        <family val="1"/>
      </rPr>
      <t xml:space="preserve">  Nº  No.</t>
    </r>
  </si>
  <si>
    <r>
      <t>入境</t>
    </r>
    <r>
      <rPr>
        <sz val="10"/>
        <rFont val="Times New Roman"/>
        <family val="1"/>
      </rPr>
      <t xml:space="preserve">   Entrada  In</t>
    </r>
  </si>
  <si>
    <r>
      <t>出境</t>
    </r>
    <r>
      <rPr>
        <sz val="10"/>
        <rFont val="Times New Roman"/>
        <family val="1"/>
      </rPr>
      <t xml:space="preserve">    Saída    Out</t>
    </r>
  </si>
  <si>
    <r>
      <t xml:space="preserve">海路
</t>
    </r>
    <r>
      <rPr>
        <sz val="10"/>
        <rFont val="Times New Roman"/>
        <family val="1"/>
      </rPr>
      <t>Via marítima  By sea</t>
    </r>
  </si>
  <si>
    <r>
      <t xml:space="preserve">陸路
</t>
    </r>
    <r>
      <rPr>
        <sz val="10"/>
        <rFont val="Times New Roman"/>
        <family val="1"/>
      </rPr>
      <t>Via terrestre  By land</t>
    </r>
  </si>
  <si>
    <t>總數</t>
  </si>
  <si>
    <t>小計</t>
  </si>
  <si>
    <t>內港</t>
  </si>
  <si>
    <t>九澳港</t>
  </si>
  <si>
    <t>關閘</t>
  </si>
  <si>
    <t>路城
邊檢站</t>
  </si>
  <si>
    <t>Total</t>
  </si>
  <si>
    <t>Subtotal</t>
  </si>
  <si>
    <t>Porto Interior</t>
  </si>
  <si>
    <t>Porto Ka Ho</t>
  </si>
  <si>
    <t>Portas do Cerco</t>
  </si>
  <si>
    <t>Absolute value equals zero</t>
  </si>
  <si>
    <t>Posto fronteiriço do CoTai</t>
  </si>
  <si>
    <t>Inner Harbour</t>
  </si>
  <si>
    <t>Ka Ho Harbour</t>
  </si>
  <si>
    <t>Border Gate</t>
  </si>
  <si>
    <t>Checkpoint of CoTai</t>
  </si>
  <si>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</si>
  <si>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</si>
  <si>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</si>
  <si>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</si>
  <si>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</si>
  <si>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</si>
  <si>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</si>
  <si>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</si>
  <si>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</si>
  <si>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</si>
  <si>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</si>
  <si>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t xml:space="preserve">4 - </t>
  </si>
  <si>
    <t>按來源地統計之新登記車輛</t>
  </si>
  <si>
    <t>Veículos matriculados, por local de origem</t>
  </si>
  <si>
    <t>New registration of motor vehicles by place of origin</t>
  </si>
  <si>
    <r>
      <t>數目</t>
    </r>
    <r>
      <rPr>
        <sz val="10"/>
        <rFont val="Times New Roman"/>
        <family val="1"/>
      </rPr>
      <t xml:space="preserve">  Nº  No.</t>
    </r>
  </si>
  <si>
    <r>
      <t>年</t>
    </r>
    <r>
      <rPr>
        <sz val="10"/>
        <rFont val="Times New Roman"/>
        <family val="1"/>
      </rPr>
      <t xml:space="preserve"> / </t>
    </r>
    <r>
      <rPr>
        <sz val="10"/>
        <rFont val="新細明體"/>
        <family val="1"/>
      </rPr>
      <t>月</t>
    </r>
    <r>
      <rPr>
        <sz val="10"/>
        <rFont val="Times New Roman"/>
        <family val="1"/>
      </rPr>
      <t xml:space="preserve">
Ano/Mês
Year/Month</t>
    </r>
  </si>
  <si>
    <r>
      <t>來源地</t>
    </r>
    <r>
      <rPr>
        <sz val="10"/>
        <rFont val="Times New Roman"/>
        <family val="1"/>
      </rPr>
      <t xml:space="preserve">    Local de origem   Place of origin</t>
    </r>
  </si>
  <si>
    <t>大韓民國</t>
  </si>
  <si>
    <t>日本</t>
  </si>
  <si>
    <t>台灣</t>
  </si>
  <si>
    <t>法國</t>
  </si>
  <si>
    <t>南非</t>
  </si>
  <si>
    <t>美國</t>
  </si>
  <si>
    <r>
      <t>英</t>
    </r>
    <r>
      <rPr>
        <sz val="10"/>
        <rFont val="Times New Roman"/>
        <family val="1"/>
      </rPr>
      <t xml:space="preserve"> </t>
    </r>
    <r>
      <rPr>
        <sz val="10"/>
        <rFont val="新細明體"/>
        <family val="1"/>
      </rPr>
      <t>國</t>
    </r>
  </si>
  <si>
    <t>意大利</t>
  </si>
  <si>
    <t>德國</t>
  </si>
  <si>
    <t>Rep. da Coreia</t>
  </si>
  <si>
    <t>Japão</t>
  </si>
  <si>
    <t>França</t>
  </si>
  <si>
    <t>África do Sul</t>
  </si>
  <si>
    <t>EUA</t>
  </si>
  <si>
    <t>Reino Unido</t>
  </si>
  <si>
    <t>Itália</t>
  </si>
  <si>
    <t>Alemanha</t>
  </si>
  <si>
    <t>Rep. of Korea</t>
  </si>
  <si>
    <t>Japan</t>
  </si>
  <si>
    <t>France</t>
  </si>
  <si>
    <t>South Africa</t>
  </si>
  <si>
    <t>USA</t>
  </si>
  <si>
    <t>United Kingdom</t>
  </si>
  <si>
    <t>Italy</t>
  </si>
  <si>
    <t>Germany</t>
  </si>
  <si>
    <t>絕對數值為零</t>
  </si>
  <si>
    <t>Valor absoluto igual a zero</t>
  </si>
  <si>
    <r>
      <t xml:space="preserve">5 - </t>
    </r>
  </si>
  <si>
    <t>道路規則、駕駛及機器考試合格之統計</t>
  </si>
  <si>
    <t xml:space="preserve">      </t>
  </si>
  <si>
    <t xml:space="preserve">Aprovação em exames de código, condução e mecânica </t>
  </si>
  <si>
    <t>道路規則</t>
  </si>
  <si>
    <t>輕型汽車</t>
  </si>
  <si>
    <t>電單車</t>
  </si>
  <si>
    <t>機器</t>
  </si>
  <si>
    <t>Código</t>
  </si>
  <si>
    <t>Automóveis ligeiros</t>
  </si>
  <si>
    <t>Automóveis pesados</t>
  </si>
  <si>
    <t>Motociclos / Ciclomotores</t>
  </si>
  <si>
    <t>Mecânica</t>
  </si>
  <si>
    <t>Theory of road regulation</t>
  </si>
  <si>
    <t>Light vehicles</t>
  </si>
  <si>
    <t>Heavy vehicles</t>
  </si>
  <si>
    <t>Motorcycles</t>
  </si>
  <si>
    <t>Mechanics</t>
  </si>
  <si>
    <t xml:space="preserve">6 - </t>
  </si>
  <si>
    <t>交通意外及違反交通條例</t>
  </si>
  <si>
    <t>Acidentes de viação e transgressões às leis de trânsito</t>
  </si>
  <si>
    <t>Traffic accidents and violations of traffic regulations</t>
  </si>
  <si>
    <r>
      <t>意外宗數</t>
    </r>
    <r>
      <rPr>
        <sz val="10"/>
        <rFont val="Times New Roman"/>
        <family val="1"/>
      </rPr>
      <t xml:space="preserve">       Nº de acidentes       No. of accidents</t>
    </r>
  </si>
  <si>
    <r>
      <t>傷亡人數</t>
    </r>
    <r>
      <rPr>
        <sz val="10"/>
        <rFont val="Times New Roman"/>
        <family val="1"/>
      </rPr>
      <t xml:space="preserve">     Nº de vítimas     No. of casualties</t>
    </r>
  </si>
  <si>
    <t>只損毀車輛</t>
  </si>
  <si>
    <r>
      <t>出發地</t>
    </r>
    <r>
      <rPr>
        <sz val="11"/>
        <rFont val="Times New Roman"/>
        <family val="1"/>
      </rPr>
      <t xml:space="preserve">     Origem     Origin</t>
    </r>
  </si>
  <si>
    <r>
      <t>目的地</t>
    </r>
    <r>
      <rPr>
        <sz val="11"/>
        <rFont val="Times New Roman"/>
        <family val="1"/>
      </rPr>
      <t xml:space="preserve">     Destino     Destination</t>
    </r>
  </si>
  <si>
    <r>
      <t>總數</t>
    </r>
    <r>
      <rPr>
        <sz val="11"/>
        <rFont val="Times New Roman"/>
        <family val="1"/>
      </rPr>
      <t xml:space="preserve">
Total</t>
    </r>
  </si>
  <si>
    <r>
      <t>香港</t>
    </r>
    <r>
      <rPr>
        <sz val="11"/>
        <rFont val="Times New Roman"/>
        <family val="1"/>
      </rPr>
      <t xml:space="preserve">   Hong Kong</t>
    </r>
  </si>
  <si>
    <t>中國大陸</t>
  </si>
  <si>
    <t>港島</t>
  </si>
  <si>
    <t>九龍</t>
  </si>
  <si>
    <t>China</t>
  </si>
  <si>
    <t>Ilha de Hong Kong</t>
  </si>
  <si>
    <t>Kowloon</t>
  </si>
  <si>
    <t>continental</t>
  </si>
  <si>
    <t>Hong Kong Island</t>
  </si>
  <si>
    <t>Mainland China</t>
  </si>
  <si>
    <r>
      <t>年</t>
    </r>
    <r>
      <rPr>
        <sz val="10"/>
        <rFont val="Times New Roman"/>
        <family val="1"/>
      </rPr>
      <t xml:space="preserve"> / </t>
    </r>
    <r>
      <rPr>
        <sz val="10"/>
        <rFont val="新細明體"/>
        <family val="1"/>
      </rPr>
      <t>月</t>
    </r>
  </si>
  <si>
    <t>總宗數</t>
  </si>
  <si>
    <r>
      <t>致命</t>
    </r>
    <r>
      <rPr>
        <vertAlign val="superscript"/>
        <sz val="12"/>
        <rFont val="Times New Roman"/>
        <family val="1"/>
      </rPr>
      <t xml:space="preserve"> a</t>
    </r>
  </si>
  <si>
    <t>Com</t>
  </si>
  <si>
    <t>Só com</t>
  </si>
  <si>
    <t>Resolvidos</t>
  </si>
  <si>
    <r>
      <t>死亡</t>
    </r>
    <r>
      <rPr>
        <sz val="10"/>
        <rFont val="Times New Roman"/>
        <family val="1"/>
      </rPr>
      <t xml:space="preserve"> </t>
    </r>
    <r>
      <rPr>
        <vertAlign val="superscript"/>
        <sz val="11"/>
        <rFont val="Times New Roman"/>
        <family val="1"/>
      </rPr>
      <t>b</t>
    </r>
  </si>
  <si>
    <t>Pessoas com</t>
  </si>
  <si>
    <t>Ano/Mês</t>
  </si>
  <si>
    <t>pessoas</t>
  </si>
  <si>
    <t>prejuízos</t>
  </si>
  <si>
    <t>no local</t>
  </si>
  <si>
    <t>Pessoas</t>
  </si>
  <si>
    <t>ferimentos</t>
  </si>
  <si>
    <t>Year/Month</t>
  </si>
  <si>
    <r>
      <t>mortos</t>
    </r>
    <r>
      <rPr>
        <vertAlign val="superscript"/>
        <sz val="10"/>
        <rFont val="Times New Roman"/>
        <family val="1"/>
      </rPr>
      <t xml:space="preserve">  </t>
    </r>
    <r>
      <rPr>
        <vertAlign val="superscript"/>
        <sz val="12"/>
        <rFont val="Times New Roman"/>
        <family val="1"/>
      </rPr>
      <t>a</t>
    </r>
  </si>
  <si>
    <t>feridas</t>
  </si>
  <si>
    <t>With damaged</t>
  </si>
  <si>
    <t>Settled</t>
  </si>
  <si>
    <r>
      <t xml:space="preserve">mortas </t>
    </r>
    <r>
      <rPr>
        <vertAlign val="superscript"/>
        <sz val="11"/>
        <rFont val="Times New Roman"/>
        <family val="1"/>
      </rPr>
      <t>b</t>
    </r>
  </si>
  <si>
    <t>hospitalizadas</t>
  </si>
  <si>
    <t>ligeiros</t>
  </si>
  <si>
    <r>
      <t>Fatal</t>
    </r>
    <r>
      <rPr>
        <vertAlign val="superscript"/>
        <sz val="10"/>
        <rFont val="Times New Roman"/>
        <family val="1"/>
      </rPr>
      <t xml:space="preserve"> </t>
    </r>
    <r>
      <rPr>
        <vertAlign val="superscript"/>
        <sz val="12"/>
        <rFont val="Times New Roman"/>
        <family val="1"/>
      </rPr>
      <t>a</t>
    </r>
  </si>
  <si>
    <t>With injuries</t>
  </si>
  <si>
    <t xml:space="preserve"> vehicles only</t>
  </si>
  <si>
    <t>on location</t>
  </si>
  <si>
    <r>
      <t xml:space="preserve">Fatalities </t>
    </r>
    <r>
      <rPr>
        <vertAlign val="superscript"/>
        <sz val="11"/>
        <rFont val="Times New Roman"/>
        <family val="1"/>
      </rPr>
      <t>b</t>
    </r>
  </si>
  <si>
    <t>Hospitalized</t>
  </si>
  <si>
    <t>Minor injuries</t>
  </si>
  <si>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</si>
  <si>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</si>
  <si>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</si>
  <si>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違反交通條例</t>
  </si>
  <si>
    <r>
      <t>車輛</t>
    </r>
    <r>
      <rPr>
        <sz val="10"/>
        <rFont val="Times New Roman"/>
        <family val="1"/>
      </rPr>
      <t xml:space="preserve">     Viaturas     Vehicles</t>
    </r>
  </si>
  <si>
    <t>Transgressões às leis de trânsito</t>
  </si>
  <si>
    <t>輕型汽車</t>
  </si>
  <si>
    <t>重型汽車</t>
  </si>
  <si>
    <t>電單車</t>
  </si>
  <si>
    <t>其他</t>
  </si>
  <si>
    <t>Violations of traffic regulations</t>
  </si>
  <si>
    <t>Peões</t>
  </si>
  <si>
    <t>Automóveis</t>
  </si>
  <si>
    <t>Táxis</t>
  </si>
  <si>
    <t>Motociclos e</t>
  </si>
  <si>
    <t>Outros</t>
  </si>
  <si>
    <t>車輛</t>
  </si>
  <si>
    <t>Pedestrians</t>
  </si>
  <si>
    <t>Taxis</t>
  </si>
  <si>
    <t>pesados</t>
  </si>
  <si>
    <t xml:space="preserve"> ciclomotores</t>
  </si>
  <si>
    <t>Viaturas</t>
  </si>
  <si>
    <t>Light vehicles</t>
  </si>
  <si>
    <t>Heavy vehicles</t>
  </si>
  <si>
    <t>Motorcycles</t>
  </si>
  <si>
    <t>Vehicles</t>
  </si>
  <si>
    <t>a</t>
  </si>
  <si>
    <t>因交通意外而導致現場即時死亡或事發當月死亡之事故宗數</t>
  </si>
  <si>
    <t>Vítimas mortais no mês de ocorrência do acidente em que estiveram envolvidas</t>
  </si>
  <si>
    <t>Refers to the number of accidents with instant deaths and deaths occur during the month of accident</t>
  </si>
  <si>
    <t>b</t>
  </si>
  <si>
    <t>因交通意外而在參考月份內死亡以及參考月份前發生交通意外引致受傷而延至參考月份才告死亡的人數總和</t>
  </si>
  <si>
    <t>Inclui as pessoas que faleceram devido a acidente ocorrido no mês de referência e nos meses anteriores</t>
  </si>
  <si>
    <t>Refers to the number of deaths occur in the reference month and deaths from injuries caused by traffic accidents in previous months</t>
  </si>
  <si>
    <t>絕對數值為零</t>
  </si>
  <si>
    <t xml:space="preserve">  </t>
  </si>
  <si>
    <t>Valor absoluto igual a zero</t>
  </si>
  <si>
    <t xml:space="preserve">7 - </t>
  </si>
  <si>
    <t>關閘之車輛流量</t>
  </si>
  <si>
    <t>Movimento de viaturas nas Portas do Cerco</t>
  </si>
  <si>
    <t>Vehicle traffic through the Border Gate</t>
  </si>
  <si>
    <r>
      <t>入境</t>
    </r>
    <r>
      <rPr>
        <sz val="10"/>
        <rFont val="Times New Roman"/>
        <family val="1"/>
      </rPr>
      <t xml:space="preserve">     Entrada     In</t>
    </r>
  </si>
  <si>
    <r>
      <t>出境</t>
    </r>
    <r>
      <rPr>
        <sz val="10"/>
        <rFont val="Times New Roman"/>
        <family val="1"/>
      </rPr>
      <t xml:space="preserve">     Saída     Out</t>
    </r>
  </si>
  <si>
    <r>
      <t>年</t>
    </r>
    <r>
      <rPr>
        <sz val="10"/>
        <rFont val="Times New Roman"/>
        <family val="1"/>
      </rPr>
      <t xml:space="preserve"> / </t>
    </r>
    <r>
      <rPr>
        <sz val="10"/>
        <rFont val="新細明體"/>
        <family val="1"/>
      </rPr>
      <t>月</t>
    </r>
  </si>
  <si>
    <r>
      <t>重型汽車</t>
    </r>
    <r>
      <rPr>
        <sz val="10"/>
        <rFont val="Times New Roman"/>
        <family val="1"/>
      </rPr>
      <t xml:space="preserve">
Automóveis pesados
Heavy vehicles</t>
    </r>
  </si>
  <si>
    <t>Ano/Mês</t>
  </si>
  <si>
    <t>Helicopter flights at the Outer Harbour, by origin and destination</t>
  </si>
  <si>
    <t>客運</t>
  </si>
  <si>
    <t>貨運</t>
  </si>
  <si>
    <t>Automóveis</t>
  </si>
  <si>
    <t>Year/Month</t>
  </si>
  <si>
    <t>Passageiros</t>
  </si>
  <si>
    <t>Mercadorias</t>
  </si>
  <si>
    <t>ligeiros</t>
  </si>
  <si>
    <t>Trucks</t>
  </si>
  <si>
    <t xml:space="preserve">8 - </t>
  </si>
  <si>
    <t>路城邊檢站之車輛流量</t>
  </si>
  <si>
    <t>Movimento de viaturas no posto fronteiriço do CoTai</t>
  </si>
  <si>
    <t>Vehicle traffic through the Checkpoint of CoTai</t>
  </si>
  <si>
    <t xml:space="preserve">9 - </t>
  </si>
  <si>
    <t>Movimento de navios, por origem e destino</t>
  </si>
  <si>
    <t>Ferry trips by origin and destination</t>
  </si>
  <si>
    <r>
      <t>年</t>
    </r>
    <r>
      <rPr>
        <sz val="12"/>
        <rFont val="Times New Roman"/>
        <family val="1"/>
      </rPr>
      <t xml:space="preserve"> / </t>
    </r>
    <r>
      <rPr>
        <sz val="12"/>
        <rFont val="新細明體"/>
        <family val="1"/>
      </rPr>
      <t xml:space="preserve">月
</t>
    </r>
    <r>
      <rPr>
        <sz val="12"/>
        <rFont val="Times New Roman"/>
        <family val="1"/>
      </rPr>
      <t>Ano/Mês
Year/Month</t>
    </r>
  </si>
  <si>
    <r>
      <t>一月</t>
    </r>
    <r>
      <rPr>
        <sz val="12"/>
        <rFont val="Times New Roman"/>
        <family val="1"/>
      </rPr>
      <t xml:space="preserve"> Jan. Jan.</t>
    </r>
  </si>
  <si>
    <r>
      <t>二月</t>
    </r>
    <r>
      <rPr>
        <sz val="12"/>
        <rFont val="Times New Roman"/>
        <family val="1"/>
      </rPr>
      <t xml:space="preserve"> Fev. Feb.</t>
    </r>
  </si>
  <si>
    <r>
      <t>二月</t>
    </r>
    <r>
      <rPr>
        <sz val="12"/>
        <rFont val="Times New Roman"/>
        <family val="1"/>
      </rPr>
      <t xml:space="preserve"> Fev. Feb.</t>
    </r>
  </si>
  <si>
    <r>
      <t>三月</t>
    </r>
    <r>
      <rPr>
        <sz val="12"/>
        <rFont val="Times New Roman"/>
        <family val="1"/>
      </rPr>
      <t xml:space="preserve"> Mar. Mar.</t>
    </r>
  </si>
  <si>
    <r>
      <t>四月</t>
    </r>
    <r>
      <rPr>
        <sz val="12"/>
        <rFont val="Times New Roman"/>
        <family val="1"/>
      </rPr>
      <t xml:space="preserve"> Abr. Apr.</t>
    </r>
  </si>
  <si>
    <r>
      <t>五月</t>
    </r>
    <r>
      <rPr>
        <sz val="12"/>
        <rFont val="Times New Roman"/>
        <family val="1"/>
      </rPr>
      <t xml:space="preserve"> Mai. May</t>
    </r>
  </si>
  <si>
    <r>
      <t>六月</t>
    </r>
    <r>
      <rPr>
        <sz val="12"/>
        <rFont val="Times New Roman"/>
        <family val="1"/>
      </rPr>
      <t xml:space="preserve"> Jun. Jun.</t>
    </r>
  </si>
  <si>
    <r>
      <t>七月</t>
    </r>
    <r>
      <rPr>
        <sz val="12"/>
        <rFont val="Times New Roman"/>
        <family val="1"/>
      </rPr>
      <t xml:space="preserve"> Jul. Jul.</t>
    </r>
  </si>
  <si>
    <r>
      <t>八月</t>
    </r>
    <r>
      <rPr>
        <sz val="12"/>
        <rFont val="Times New Roman"/>
        <family val="1"/>
      </rPr>
      <t xml:space="preserve"> Ago. Aug.</t>
    </r>
  </si>
  <si>
    <r>
      <t>九月</t>
    </r>
    <r>
      <rPr>
        <sz val="12"/>
        <rFont val="Times New Roman"/>
        <family val="1"/>
      </rPr>
      <t xml:space="preserve"> Set. Sept.</t>
    </r>
  </si>
  <si>
    <r>
      <t>十月</t>
    </r>
    <r>
      <rPr>
        <sz val="12"/>
        <rFont val="Times New Roman"/>
        <family val="1"/>
      </rPr>
      <t xml:space="preserve"> Out. Oct.</t>
    </r>
  </si>
  <si>
    <r>
      <t>十一月</t>
    </r>
    <r>
      <rPr>
        <sz val="12"/>
        <rFont val="Times New Roman"/>
        <family val="1"/>
      </rPr>
      <t xml:space="preserve"> Nov. Nov.</t>
    </r>
  </si>
  <si>
    <r>
      <t>十二月</t>
    </r>
    <r>
      <rPr>
        <sz val="12"/>
        <rFont val="Times New Roman"/>
        <family val="1"/>
      </rPr>
      <t xml:space="preserve"> Dez. Dec.</t>
    </r>
  </si>
  <si>
    <r>
      <t>年</t>
    </r>
    <r>
      <rPr>
        <sz val="12"/>
        <rFont val="Times New Roman"/>
        <family val="1"/>
      </rPr>
      <t xml:space="preserve"> / </t>
    </r>
    <r>
      <rPr>
        <sz val="12"/>
        <rFont val="新細明體"/>
        <family val="1"/>
      </rPr>
      <t>月</t>
    </r>
    <r>
      <rPr>
        <sz val="12"/>
        <rFont val="Times New Roman"/>
        <family val="1"/>
      </rPr>
      <t xml:space="preserve">
Ano/Mês
Year/Month</t>
    </r>
  </si>
  <si>
    <r>
      <t>運</t>
    </r>
    <r>
      <rPr>
        <b/>
        <sz val="26"/>
        <rFont val="Times New Roman"/>
        <family val="1"/>
      </rPr>
      <t xml:space="preserve"> </t>
    </r>
    <r>
      <rPr>
        <b/>
        <sz val="26"/>
        <rFont val="新細明體"/>
        <family val="1"/>
      </rPr>
      <t>輸</t>
    </r>
  </si>
  <si>
    <r>
      <t xml:space="preserve">海路
</t>
    </r>
    <r>
      <rPr>
        <sz val="10"/>
        <rFont val="Times New Roman"/>
        <family val="1"/>
      </rPr>
      <t>Via marítima  By sea</t>
    </r>
  </si>
  <si>
    <r>
      <t xml:space="preserve">陸路
</t>
    </r>
    <r>
      <rPr>
        <sz val="10"/>
        <rFont val="Times New Roman"/>
        <family val="1"/>
      </rPr>
      <t>Via terrestre  By land</t>
    </r>
  </si>
  <si>
    <t>路城
邊檢站</t>
  </si>
  <si>
    <t>有關數據是表示載貨貨櫃及空貨櫃進出澳門的總次數</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</si>
  <si>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</si>
  <si>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</si>
  <si>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</si>
  <si>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a</t>
  </si>
  <si>
    <t>Inclui somente o número de bicicletas registado na Península de Macau</t>
  </si>
  <si>
    <r>
      <t>運</t>
    </r>
    <r>
      <rPr>
        <b/>
        <sz val="15"/>
        <rFont val="Times New Roman"/>
        <family val="1"/>
      </rPr>
      <t xml:space="preserve"> </t>
    </r>
    <r>
      <rPr>
        <b/>
        <sz val="15"/>
        <rFont val="標楷體"/>
        <family val="4"/>
      </rPr>
      <t>輸</t>
    </r>
    <r>
      <rPr>
        <b/>
        <sz val="15"/>
        <rFont val="Times New Roman"/>
        <family val="1"/>
      </rPr>
      <t xml:space="preserve"> </t>
    </r>
    <r>
      <rPr>
        <b/>
        <sz val="15"/>
        <rFont val="標楷體"/>
        <family val="4"/>
      </rPr>
      <t>及</t>
    </r>
    <r>
      <rPr>
        <b/>
        <sz val="15"/>
        <rFont val="Times New Roman"/>
        <family val="1"/>
      </rPr>
      <t xml:space="preserve"> </t>
    </r>
    <r>
      <rPr>
        <b/>
        <sz val="15"/>
        <rFont val="標楷體"/>
        <family val="4"/>
      </rPr>
      <t>通</t>
    </r>
    <r>
      <rPr>
        <b/>
        <sz val="15"/>
        <rFont val="Times New Roman"/>
        <family val="1"/>
      </rPr>
      <t xml:space="preserve"> </t>
    </r>
    <r>
      <rPr>
        <b/>
        <sz val="15"/>
        <rFont val="標楷體"/>
        <family val="4"/>
      </rPr>
      <t>訊</t>
    </r>
    <r>
      <rPr>
        <b/>
        <sz val="15"/>
        <rFont val="Times New Roman"/>
        <family val="1"/>
      </rPr>
      <t xml:space="preserve"> </t>
    </r>
    <r>
      <rPr>
        <b/>
        <sz val="15"/>
        <rFont val="標楷體"/>
        <family val="4"/>
      </rPr>
      <t>統</t>
    </r>
    <r>
      <rPr>
        <b/>
        <sz val="15"/>
        <rFont val="Times New Roman"/>
        <family val="1"/>
      </rPr>
      <t xml:space="preserve"> </t>
    </r>
    <r>
      <rPr>
        <b/>
        <sz val="15"/>
        <rFont val="標楷體"/>
        <family val="4"/>
      </rPr>
      <t>計</t>
    </r>
  </si>
  <si>
    <t>通訊</t>
  </si>
  <si>
    <t>COMUNICAÇÕES</t>
  </si>
  <si>
    <t>COMMUNICATIONS</t>
  </si>
  <si>
    <t>寄出郵件</t>
  </si>
  <si>
    <t xml:space="preserve">       </t>
  </si>
  <si>
    <t>Correspondência postal expedida</t>
  </si>
  <si>
    <t>Outgoing mail</t>
  </si>
  <si>
    <r>
      <t>千</t>
    </r>
    <r>
      <rPr>
        <sz val="10"/>
        <rFont val="Times New Roman"/>
        <family val="1"/>
      </rPr>
      <t xml:space="preserve">  10</t>
    </r>
    <r>
      <rPr>
        <vertAlign val="superscript"/>
        <sz val="10"/>
        <rFont val="Times New Roman"/>
        <family val="1"/>
      </rPr>
      <t>3</t>
    </r>
  </si>
  <si>
    <r>
      <t>年</t>
    </r>
    <r>
      <rPr>
        <sz val="10"/>
        <rFont val="Times New Roman"/>
        <family val="1"/>
      </rPr>
      <t xml:space="preserve"> / </t>
    </r>
    <r>
      <rPr>
        <sz val="10"/>
        <rFont val="新細明體"/>
        <family val="1"/>
      </rPr>
      <t xml:space="preserve">月
</t>
    </r>
    <r>
      <rPr>
        <sz val="10"/>
        <rFont val="Times New Roman"/>
        <family val="1"/>
      </rPr>
      <t>Ano/Mês
Year/Month</t>
    </r>
  </si>
  <si>
    <t>總數</t>
  </si>
  <si>
    <r>
      <t xml:space="preserve">普通信件
</t>
    </r>
    <r>
      <rPr>
        <sz val="10"/>
        <rFont val="Times New Roman"/>
        <family val="1"/>
      </rPr>
      <t>Correspondência ordinária
Ordinary mail</t>
    </r>
  </si>
  <si>
    <r>
      <t xml:space="preserve">掛號信件
</t>
    </r>
    <r>
      <rPr>
        <sz val="10"/>
        <rFont val="Times New Roman"/>
        <family val="1"/>
      </rPr>
      <t>Correspondência registada
Registered mail</t>
    </r>
  </si>
  <si>
    <r>
      <t>郵包</t>
    </r>
    <r>
      <rPr>
        <sz val="10"/>
        <rFont val="Times New Roman"/>
        <family val="1"/>
      </rPr>
      <t xml:space="preserve">
Encomendas
Parcels</t>
    </r>
  </si>
  <si>
    <t>Total</t>
  </si>
  <si>
    <t>小計</t>
  </si>
  <si>
    <t>本地</t>
  </si>
  <si>
    <t>國際</t>
  </si>
  <si>
    <t>Subtotal</t>
  </si>
  <si>
    <t>Interna</t>
  </si>
  <si>
    <t>Internacional</t>
  </si>
  <si>
    <t>Local</t>
  </si>
  <si>
    <t>International</t>
  </si>
  <si>
    <r>
      <t>一月</t>
    </r>
    <r>
      <rPr>
        <sz val="11"/>
        <rFont val="Times New Roman"/>
        <family val="1"/>
      </rPr>
      <t xml:space="preserve"> Jan. Jan.</t>
    </r>
  </si>
  <si>
    <r>
      <t>二月</t>
    </r>
    <r>
      <rPr>
        <sz val="11"/>
        <rFont val="Times New Roman"/>
        <family val="1"/>
      </rPr>
      <t xml:space="preserve"> Fev. Feb.</t>
    </r>
  </si>
  <si>
    <r>
      <t>四月</t>
    </r>
    <r>
      <rPr>
        <sz val="11"/>
        <rFont val="Times New Roman"/>
        <family val="1"/>
      </rPr>
      <t xml:space="preserve"> Abr. Apr.</t>
    </r>
  </si>
  <si>
    <r>
      <t>七月</t>
    </r>
    <r>
      <rPr>
        <sz val="11"/>
        <rFont val="Times New Roman"/>
        <family val="1"/>
      </rPr>
      <t xml:space="preserve"> Jul. Jul.</t>
    </r>
  </si>
  <si>
    <t>總數</t>
  </si>
  <si>
    <t>Total</t>
  </si>
  <si>
    <t xml:space="preserve">       </t>
  </si>
  <si>
    <t>Border Gate</t>
  </si>
  <si>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</si>
  <si>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</si>
  <si>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</si>
  <si>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</si>
  <si>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</si>
  <si>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</si>
  <si>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</si>
  <si>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</si>
  <si>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</si>
  <si>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</si>
  <si>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r>
      <t>四月</t>
    </r>
    <r>
      <rPr>
        <sz val="11"/>
        <rFont val="Times New Roman"/>
        <family val="1"/>
      </rPr>
      <t xml:space="preserve"> Abr. Apr.</t>
    </r>
  </si>
  <si>
    <r>
      <t>五月</t>
    </r>
    <r>
      <rPr>
        <sz val="11"/>
        <rFont val="Times New Roman"/>
        <family val="1"/>
      </rPr>
      <t xml:space="preserve"> Mai. May</t>
    </r>
  </si>
  <si>
    <t>Figures refer to the total number of times of laden and empty containers entering and exiting Macao</t>
  </si>
  <si>
    <t>自二零零二年三月起包括由外港碼頭往返深圳的船班資料</t>
  </si>
  <si>
    <t>Starting from March 2002, dada include ferry trips to Shenzhen from the Outer Harbour and vice-versa.</t>
  </si>
  <si>
    <t>Data include cargo loaded and discharged at intermediate stops</t>
  </si>
  <si>
    <t>Official Statistics. Reproduction of these data is allowed provided the source is quoted.</t>
  </si>
  <si>
    <t>中國大陸</t>
  </si>
  <si>
    <t>泰國</t>
  </si>
  <si>
    <t>菲律賓</t>
  </si>
  <si>
    <t>新加坡</t>
  </si>
  <si>
    <t>Taiwan</t>
  </si>
  <si>
    <t>Tailândia</t>
  </si>
  <si>
    <t>Filipinas</t>
  </si>
  <si>
    <t>Singapura</t>
  </si>
  <si>
    <t>美國</t>
  </si>
  <si>
    <t>EUA</t>
  </si>
  <si>
    <t>總數</t>
  </si>
  <si>
    <t>計程車</t>
  </si>
  <si>
    <t>多用途</t>
  </si>
  <si>
    <t>Total</t>
  </si>
  <si>
    <t>Ciclomotores</t>
  </si>
  <si>
    <t>r</t>
  </si>
  <si>
    <t>更正資料</t>
  </si>
  <si>
    <t>Dado rectificado</t>
  </si>
  <si>
    <t>絕對數值為零</t>
  </si>
  <si>
    <t>Valor absoluto igual a zero</t>
  </si>
  <si>
    <t>受傷</t>
  </si>
  <si>
    <t>現場和解</t>
  </si>
  <si>
    <t>行人</t>
  </si>
  <si>
    <t>因傷留醫</t>
  </si>
  <si>
    <t>輕傷</t>
  </si>
  <si>
    <t>台灣</t>
  </si>
  <si>
    <t>其他</t>
  </si>
  <si>
    <t xml:space="preserve">       </t>
  </si>
  <si>
    <t>關閘</t>
  </si>
  <si>
    <t>Portas do Cerco</t>
  </si>
  <si>
    <t>a</t>
  </si>
  <si>
    <t>Valor absoluto igual a zero</t>
  </si>
  <si>
    <t>有關數據是表示貨物的毛重</t>
  </si>
  <si>
    <t>總數</t>
  </si>
  <si>
    <t>Total</t>
  </si>
  <si>
    <r>
      <t>澳</t>
    </r>
    <r>
      <rPr>
        <sz val="24"/>
        <rFont val="Times New Roman"/>
        <family val="1"/>
      </rPr>
      <t xml:space="preserve"> </t>
    </r>
    <r>
      <rPr>
        <sz val="24"/>
        <rFont val="標楷體"/>
        <family val="4"/>
      </rPr>
      <t>門</t>
    </r>
    <r>
      <rPr>
        <sz val="24"/>
        <rFont val="Times New Roman"/>
        <family val="1"/>
      </rPr>
      <t xml:space="preserve"> </t>
    </r>
    <r>
      <rPr>
        <sz val="24"/>
        <rFont val="標楷體"/>
        <family val="4"/>
      </rPr>
      <t>特</t>
    </r>
    <r>
      <rPr>
        <sz val="24"/>
        <rFont val="Times New Roman"/>
        <family val="1"/>
      </rPr>
      <t xml:space="preserve"> </t>
    </r>
    <r>
      <rPr>
        <sz val="24"/>
        <rFont val="標楷體"/>
        <family val="4"/>
      </rPr>
      <t>別</t>
    </r>
    <r>
      <rPr>
        <sz val="24"/>
        <rFont val="Times New Roman"/>
        <family val="1"/>
      </rPr>
      <t xml:space="preserve"> </t>
    </r>
    <r>
      <rPr>
        <sz val="24"/>
        <rFont val="標楷體"/>
        <family val="4"/>
      </rPr>
      <t>行</t>
    </r>
    <r>
      <rPr>
        <sz val="24"/>
        <rFont val="Times New Roman"/>
        <family val="1"/>
      </rPr>
      <t xml:space="preserve"> </t>
    </r>
    <r>
      <rPr>
        <sz val="24"/>
        <rFont val="標楷體"/>
        <family val="4"/>
      </rPr>
      <t>政</t>
    </r>
    <r>
      <rPr>
        <sz val="24"/>
        <rFont val="Times New Roman"/>
        <family val="1"/>
      </rPr>
      <t xml:space="preserve"> </t>
    </r>
    <r>
      <rPr>
        <sz val="24"/>
        <rFont val="標楷體"/>
        <family val="4"/>
      </rPr>
      <t>區</t>
    </r>
    <r>
      <rPr>
        <sz val="24"/>
        <rFont val="Times New Roman"/>
        <family val="1"/>
      </rPr>
      <t xml:space="preserve"> </t>
    </r>
    <r>
      <rPr>
        <sz val="24"/>
        <rFont val="標楷體"/>
        <family val="4"/>
      </rPr>
      <t>政</t>
    </r>
    <r>
      <rPr>
        <sz val="24"/>
        <rFont val="Times New Roman"/>
        <family val="1"/>
      </rPr>
      <t xml:space="preserve"> </t>
    </r>
    <r>
      <rPr>
        <sz val="24"/>
        <rFont val="標楷體"/>
        <family val="4"/>
      </rPr>
      <t>府</t>
    </r>
  </si>
  <si>
    <t>Governo da Região Administrativa Especial de Macau</t>
  </si>
  <si>
    <r>
      <t>統</t>
    </r>
    <r>
      <rPr>
        <sz val="24"/>
        <rFont val="Times New Roman"/>
        <family val="1"/>
      </rPr>
      <t xml:space="preserve"> </t>
    </r>
    <r>
      <rPr>
        <sz val="24"/>
        <rFont val="標楷體"/>
        <family val="4"/>
      </rPr>
      <t>計</t>
    </r>
    <r>
      <rPr>
        <sz val="24"/>
        <rFont val="Times New Roman"/>
        <family val="1"/>
      </rPr>
      <t xml:space="preserve"> </t>
    </r>
    <r>
      <rPr>
        <sz val="24"/>
        <rFont val="標楷體"/>
        <family val="4"/>
      </rPr>
      <t>暨</t>
    </r>
    <r>
      <rPr>
        <sz val="24"/>
        <rFont val="Times New Roman"/>
        <family val="1"/>
      </rPr>
      <t xml:space="preserve"> </t>
    </r>
    <r>
      <rPr>
        <sz val="24"/>
        <rFont val="標楷體"/>
        <family val="4"/>
      </rPr>
      <t>普</t>
    </r>
    <r>
      <rPr>
        <sz val="24"/>
        <rFont val="Times New Roman"/>
        <family val="1"/>
      </rPr>
      <t xml:space="preserve"> </t>
    </r>
    <r>
      <rPr>
        <sz val="24"/>
        <rFont val="標楷體"/>
        <family val="4"/>
      </rPr>
      <t>查</t>
    </r>
    <r>
      <rPr>
        <sz val="24"/>
        <rFont val="Times New Roman"/>
        <family val="1"/>
      </rPr>
      <t xml:space="preserve"> </t>
    </r>
    <r>
      <rPr>
        <sz val="24"/>
        <rFont val="標楷體"/>
        <family val="4"/>
      </rPr>
      <t>局</t>
    </r>
  </si>
  <si>
    <t>Direcção dos Serviços de Estatística e Censos</t>
  </si>
  <si>
    <t>多用途</t>
  </si>
  <si>
    <t>ESTATÍSTICAS DOS TRANSPORTES E COMUNICAÇÕES</t>
  </si>
  <si>
    <t>私家車</t>
  </si>
  <si>
    <t>出租車</t>
  </si>
  <si>
    <t>旅遊車</t>
  </si>
  <si>
    <t>學徒車</t>
  </si>
  <si>
    <t>校車</t>
  </si>
  <si>
    <t>Particular</t>
  </si>
  <si>
    <t>Aluguer</t>
  </si>
  <si>
    <t>Táxis</t>
  </si>
  <si>
    <t>Turismo</t>
  </si>
  <si>
    <t>Instrução</t>
  </si>
  <si>
    <t>Mistos</t>
  </si>
  <si>
    <t>Outros</t>
  </si>
  <si>
    <t>公共汽車</t>
  </si>
  <si>
    <r>
      <t>電話</t>
    </r>
    <r>
      <rPr>
        <sz val="13"/>
        <rFont val="Times New Roman"/>
        <family val="1"/>
      </rPr>
      <t xml:space="preserve">  Tel</t>
    </r>
    <r>
      <rPr>
        <sz val="13"/>
        <rFont val="新細明體"/>
        <family val="1"/>
      </rPr>
      <t>：</t>
    </r>
    <r>
      <rPr>
        <sz val="13"/>
        <rFont val="Times New Roman"/>
        <family val="1"/>
      </rPr>
      <t xml:space="preserve">3995311     </t>
    </r>
    <r>
      <rPr>
        <sz val="13"/>
        <rFont val="新細明體"/>
        <family val="1"/>
      </rPr>
      <t>圖文傳真</t>
    </r>
    <r>
      <rPr>
        <sz val="13"/>
        <rFont val="Times New Roman"/>
        <family val="1"/>
      </rPr>
      <t xml:space="preserve">  Fax</t>
    </r>
    <r>
      <rPr>
        <sz val="13"/>
        <rFont val="新細明體"/>
        <family val="1"/>
      </rPr>
      <t>：</t>
    </r>
    <r>
      <rPr>
        <sz val="13"/>
        <rFont val="Times New Roman"/>
        <family val="1"/>
      </rPr>
      <t>307825</t>
    </r>
  </si>
  <si>
    <t>21-</t>
  </si>
  <si>
    <t>22-</t>
  </si>
  <si>
    <t>.</t>
  </si>
  <si>
    <r>
      <t>一至三月</t>
    </r>
    <r>
      <rPr>
        <sz val="11"/>
        <rFont val="Times New Roman"/>
        <family val="1"/>
      </rPr>
      <t xml:space="preserve"> Jan.-Mar.</t>
    </r>
  </si>
  <si>
    <r>
      <t>出發地</t>
    </r>
    <r>
      <rPr>
        <sz val="12"/>
        <rFont val="Times New Roman"/>
        <family val="1"/>
      </rPr>
      <t xml:space="preserve">     Origem     Origin</t>
    </r>
  </si>
  <si>
    <r>
      <t>目的地</t>
    </r>
    <r>
      <rPr>
        <sz val="12"/>
        <rFont val="Times New Roman"/>
        <family val="1"/>
      </rPr>
      <t xml:space="preserve">     Destino     Destination</t>
    </r>
  </si>
  <si>
    <r>
      <t xml:space="preserve">香港
</t>
    </r>
    <r>
      <rPr>
        <sz val="12"/>
        <rFont val="Times New Roman"/>
        <family val="1"/>
      </rPr>
      <t>Hong Kong</t>
    </r>
  </si>
  <si>
    <t>大韓民國</t>
  </si>
  <si>
    <t>TRANSPORT AND COMMUNICATIONS STATISTICS</t>
  </si>
  <si>
    <r>
      <t>運</t>
    </r>
    <r>
      <rPr>
        <b/>
        <sz val="28"/>
        <rFont val="Times New Roman"/>
        <family val="1"/>
      </rPr>
      <t xml:space="preserve"> </t>
    </r>
    <r>
      <rPr>
        <b/>
        <sz val="28"/>
        <rFont val="標楷體"/>
        <family val="4"/>
      </rPr>
      <t>輸</t>
    </r>
    <r>
      <rPr>
        <b/>
        <sz val="28"/>
        <rFont val="Times New Roman"/>
        <family val="1"/>
      </rPr>
      <t xml:space="preserve"> </t>
    </r>
    <r>
      <rPr>
        <b/>
        <sz val="28"/>
        <rFont val="標楷體"/>
        <family val="4"/>
      </rPr>
      <t>及</t>
    </r>
    <r>
      <rPr>
        <b/>
        <sz val="28"/>
        <rFont val="Times New Roman"/>
        <family val="1"/>
      </rPr>
      <t xml:space="preserve"> </t>
    </r>
    <r>
      <rPr>
        <b/>
        <sz val="28"/>
        <rFont val="標楷體"/>
        <family val="4"/>
      </rPr>
      <t>通</t>
    </r>
    <r>
      <rPr>
        <b/>
        <sz val="28"/>
        <rFont val="Times New Roman"/>
        <family val="1"/>
      </rPr>
      <t xml:space="preserve"> </t>
    </r>
    <r>
      <rPr>
        <b/>
        <sz val="28"/>
        <rFont val="標楷體"/>
        <family val="4"/>
      </rPr>
      <t>訊</t>
    </r>
    <r>
      <rPr>
        <b/>
        <sz val="28"/>
        <rFont val="Times New Roman"/>
        <family val="1"/>
      </rPr>
      <t xml:space="preserve"> </t>
    </r>
    <r>
      <rPr>
        <b/>
        <sz val="28"/>
        <rFont val="標楷體"/>
        <family val="4"/>
      </rPr>
      <t>統</t>
    </r>
    <r>
      <rPr>
        <b/>
        <sz val="28"/>
        <rFont val="Times New Roman"/>
        <family val="1"/>
      </rPr>
      <t xml:space="preserve"> </t>
    </r>
    <r>
      <rPr>
        <b/>
        <sz val="28"/>
        <rFont val="標楷體"/>
        <family val="4"/>
      </rPr>
      <t>計</t>
    </r>
  </si>
  <si>
    <t>Others</t>
  </si>
  <si>
    <t>貨運車</t>
  </si>
  <si>
    <t>Rectified data</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</si>
  <si>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</si>
  <si>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</si>
  <si>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10 - </t>
    </r>
  </si>
  <si>
    <t>Movimento de helicópteros no Porto Exterior, por origem e destino</t>
  </si>
  <si>
    <t xml:space="preserve">12 - </t>
  </si>
  <si>
    <r>
      <t>按來源地及目的地統計國際機場貨運流量</t>
    </r>
    <r>
      <rPr>
        <vertAlign val="superscript"/>
        <sz val="12"/>
        <rFont val="Times New Roman"/>
        <family val="1"/>
      </rPr>
      <t xml:space="preserve"> a</t>
    </r>
  </si>
  <si>
    <r>
      <t xml:space="preserve">Movimento de carga no Aeroporto Internacional, por origem e destino </t>
    </r>
    <r>
      <rPr>
        <vertAlign val="superscript"/>
        <sz val="12"/>
        <rFont val="Times New Roman"/>
        <family val="1"/>
      </rPr>
      <t xml:space="preserve"> a</t>
    </r>
  </si>
  <si>
    <r>
      <t>公噸</t>
    </r>
    <r>
      <rPr>
        <sz val="10"/>
        <rFont val="Times New Roman"/>
        <family val="1"/>
      </rPr>
      <t xml:space="preserve">  Ton  Tonne</t>
    </r>
  </si>
  <si>
    <t>Mainland China</t>
  </si>
  <si>
    <r>
      <t>年</t>
    </r>
    <r>
      <rPr>
        <sz val="10"/>
        <rFont val="Times New Roman"/>
        <family val="1"/>
      </rPr>
      <t xml:space="preserve"> / </t>
    </r>
    <r>
      <rPr>
        <sz val="10"/>
        <rFont val="新細明體"/>
        <family val="1"/>
      </rPr>
      <t>月</t>
    </r>
    <r>
      <rPr>
        <sz val="10"/>
        <rFont val="Times New Roman"/>
        <family val="1"/>
      </rPr>
      <t xml:space="preserve">
Ano/Mês
Year/Month</t>
    </r>
  </si>
  <si>
    <t>Thailand</t>
  </si>
  <si>
    <t>Singapore</t>
  </si>
  <si>
    <t>小計</t>
  </si>
  <si>
    <t>內港</t>
  </si>
  <si>
    <t>九澳港</t>
  </si>
  <si>
    <t>Subtotal</t>
  </si>
  <si>
    <r>
      <t>數目</t>
    </r>
    <r>
      <rPr>
        <sz val="10"/>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</si>
  <si>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</si>
  <si>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入口</t>
    </r>
  </si>
  <si>
    <r>
      <t>出口</t>
    </r>
  </si>
  <si>
    <t>轉口入境</t>
  </si>
  <si>
    <r>
      <t>轉口出境</t>
    </r>
  </si>
  <si>
    <t>Importações</t>
  </si>
  <si>
    <t>Exportações</t>
  </si>
  <si>
    <t>Em trânsito para Macau</t>
  </si>
  <si>
    <t>Em trânsito de Macau</t>
  </si>
  <si>
    <t>Porto Interior</t>
  </si>
  <si>
    <t>Porto Ka Ho</t>
  </si>
  <si>
    <t>Import</t>
  </si>
  <si>
    <t>Inner Harbour</t>
  </si>
  <si>
    <t>Export</t>
  </si>
  <si>
    <t>Ka Ho Harbour</t>
  </si>
  <si>
    <t>18-</t>
  </si>
  <si>
    <r>
      <t>陸路貨櫃貨物統計</t>
    </r>
    <r>
      <rPr>
        <sz val="12"/>
        <rFont val="Times New Roman"/>
        <family val="1"/>
      </rPr>
      <t xml:space="preserve"> </t>
    </r>
    <r>
      <rPr>
        <vertAlign val="superscript"/>
        <sz val="12"/>
        <rFont val="Times New Roman"/>
        <family val="1"/>
      </rPr>
      <t>a</t>
    </r>
  </si>
  <si>
    <t>Total</t>
  </si>
  <si>
    <t>Figures represent the gross weight of cargo</t>
  </si>
  <si>
    <r>
      <t>絕對數值為零</t>
    </r>
    <r>
      <rPr>
        <sz val="9"/>
        <rFont val="Times New Roman"/>
        <family val="1"/>
      </rPr>
      <t xml:space="preserve">  </t>
    </r>
  </si>
  <si>
    <t>Posto fronteiriço do CoTai</t>
  </si>
  <si>
    <r>
      <t>運</t>
    </r>
    <r>
      <rPr>
        <b/>
        <sz val="14"/>
        <rFont val="Times New Roman"/>
        <family val="1"/>
      </rPr>
      <t xml:space="preserve"> </t>
    </r>
    <r>
      <rPr>
        <b/>
        <sz val="14"/>
        <rFont val="標楷體"/>
        <family val="4"/>
      </rPr>
      <t>輸</t>
    </r>
    <r>
      <rPr>
        <b/>
        <sz val="14"/>
        <rFont val="Times New Roman"/>
        <family val="1"/>
      </rPr>
      <t xml:space="preserve"> </t>
    </r>
    <r>
      <rPr>
        <b/>
        <sz val="14"/>
        <rFont val="標楷體"/>
        <family val="4"/>
      </rPr>
      <t>及</t>
    </r>
    <r>
      <rPr>
        <b/>
        <sz val="14"/>
        <rFont val="Times New Roman"/>
        <family val="1"/>
      </rPr>
      <t xml:space="preserve"> </t>
    </r>
    <r>
      <rPr>
        <b/>
        <sz val="14"/>
        <rFont val="標楷體"/>
        <family val="4"/>
      </rPr>
      <t>通</t>
    </r>
    <r>
      <rPr>
        <b/>
        <sz val="14"/>
        <rFont val="Times New Roman"/>
        <family val="1"/>
      </rPr>
      <t xml:space="preserve"> </t>
    </r>
    <r>
      <rPr>
        <b/>
        <sz val="14"/>
        <rFont val="標楷體"/>
        <family val="4"/>
      </rPr>
      <t>訊</t>
    </r>
    <r>
      <rPr>
        <b/>
        <sz val="14"/>
        <rFont val="Times New Roman"/>
        <family val="1"/>
      </rPr>
      <t xml:space="preserve"> </t>
    </r>
    <r>
      <rPr>
        <b/>
        <sz val="14"/>
        <rFont val="標楷體"/>
        <family val="4"/>
      </rPr>
      <t>統</t>
    </r>
    <r>
      <rPr>
        <b/>
        <sz val="14"/>
        <rFont val="Times New Roman"/>
        <family val="1"/>
      </rPr>
      <t xml:space="preserve"> </t>
    </r>
    <r>
      <rPr>
        <b/>
        <sz val="14"/>
        <rFont val="標楷體"/>
        <family val="4"/>
      </rPr>
      <t>計</t>
    </r>
  </si>
  <si>
    <t>ESTATÍSTICAS DOS TRANSPORTES E COMUNICAÇÕES</t>
  </si>
  <si>
    <t>TRANSPORT AND COMMUNICATIONS STATISTICS</t>
  </si>
  <si>
    <t>14-</t>
  </si>
  <si>
    <r>
      <t>貨櫃貨物統計</t>
    </r>
    <r>
      <rPr>
        <vertAlign val="superscript"/>
        <sz val="12"/>
        <rFont val="Times New Roman"/>
        <family val="1"/>
      </rPr>
      <t xml:space="preserve"> a</t>
    </r>
  </si>
  <si>
    <t xml:space="preserve">       </t>
  </si>
  <si>
    <r>
      <t>Movimento de carga contentorizada</t>
    </r>
    <r>
      <rPr>
        <vertAlign val="superscript"/>
        <sz val="12"/>
        <rFont val="Times New Roman"/>
        <family val="1"/>
      </rPr>
      <t xml:space="preserve"> a</t>
    </r>
  </si>
  <si>
    <r>
      <t xml:space="preserve">Total containerized cargo </t>
    </r>
    <r>
      <rPr>
        <vertAlign val="superscript"/>
        <sz val="12"/>
        <rFont val="Times New Roman"/>
        <family val="1"/>
      </rPr>
      <t>a</t>
    </r>
  </si>
  <si>
    <r>
      <t>公噸</t>
    </r>
    <r>
      <rPr>
        <sz val="10"/>
        <rFont val="Times New Roman"/>
        <family val="1"/>
      </rPr>
      <t xml:space="preserve">  Ton  Tonne</t>
    </r>
  </si>
  <si>
    <r>
      <t>年</t>
    </r>
    <r>
      <rPr>
        <sz val="10"/>
        <rFont val="Times New Roman"/>
        <family val="1"/>
      </rPr>
      <t>/</t>
    </r>
    <r>
      <rPr>
        <sz val="10"/>
        <rFont val="細明體"/>
        <family val="3"/>
      </rPr>
      <t xml:space="preserve">月
</t>
    </r>
    <r>
      <rPr>
        <sz val="10"/>
        <rFont val="Times New Roman"/>
        <family val="1"/>
      </rPr>
      <t>Ano/Mês
Year/Month</t>
    </r>
  </si>
  <si>
    <r>
      <t>入口</t>
    </r>
    <r>
      <rPr>
        <sz val="10"/>
        <rFont val="Times New Roman"/>
        <family val="1"/>
      </rPr>
      <t xml:space="preserve">     Importações     Import</t>
    </r>
  </si>
  <si>
    <r>
      <t>出口</t>
    </r>
    <r>
      <rPr>
        <sz val="10"/>
        <rFont val="Times New Roman"/>
        <family val="1"/>
      </rPr>
      <t xml:space="preserve">     Exportações     Export</t>
    </r>
  </si>
  <si>
    <t>總數</t>
  </si>
  <si>
    <t>小計</t>
  </si>
  <si>
    <t>內港</t>
  </si>
  <si>
    <t>關閘</t>
  </si>
  <si>
    <t>九澳港</t>
  </si>
  <si>
    <t>路城
邊檢站</t>
  </si>
  <si>
    <t>Subtotal</t>
  </si>
  <si>
    <t>Porto Interior</t>
  </si>
  <si>
    <t>Portas do Cerco</t>
  </si>
  <si>
    <t>Porto Ka Ho</t>
  </si>
  <si>
    <t>Posto fronteiriço do CoTai</t>
  </si>
  <si>
    <t>Inner Harbour</t>
  </si>
  <si>
    <r>
      <t>六月</t>
    </r>
    <r>
      <rPr>
        <sz val="12"/>
        <rFont val="Times New Roman"/>
        <family val="1"/>
      </rPr>
      <t xml:space="preserve"> Jun. Jun.</t>
    </r>
  </si>
  <si>
    <r>
      <t>七月</t>
    </r>
    <r>
      <rPr>
        <sz val="12"/>
        <rFont val="Times New Roman"/>
        <family val="1"/>
      </rPr>
      <t xml:space="preserve"> Jul. Jul.</t>
    </r>
  </si>
  <si>
    <r>
      <t>八月</t>
    </r>
    <r>
      <rPr>
        <sz val="12"/>
        <rFont val="Times New Roman"/>
        <family val="1"/>
      </rPr>
      <t xml:space="preserve"> Ago. Aug.</t>
    </r>
  </si>
  <si>
    <r>
      <t>九月</t>
    </r>
    <r>
      <rPr>
        <sz val="12"/>
        <rFont val="Times New Roman"/>
        <family val="1"/>
      </rPr>
      <t xml:space="preserve"> Set. Sept.</t>
    </r>
  </si>
  <si>
    <r>
      <t>十月</t>
    </r>
    <r>
      <rPr>
        <sz val="12"/>
        <rFont val="Times New Roman"/>
        <family val="1"/>
      </rPr>
      <t xml:space="preserve"> Out. Oct.</t>
    </r>
  </si>
  <si>
    <r>
      <t>十一月</t>
    </r>
    <r>
      <rPr>
        <sz val="12"/>
        <rFont val="Times New Roman"/>
        <family val="1"/>
      </rPr>
      <t xml:space="preserve"> Nov. Nov.</t>
    </r>
  </si>
  <si>
    <r>
      <t>十二月</t>
    </r>
    <r>
      <rPr>
        <sz val="12"/>
        <rFont val="Times New Roman"/>
        <family val="1"/>
      </rPr>
      <t xml:space="preserve"> Dez. Dec.</t>
    </r>
  </si>
  <si>
    <r>
      <t>一月</t>
    </r>
    <r>
      <rPr>
        <sz val="12"/>
        <rFont val="Times New Roman"/>
        <family val="1"/>
      </rPr>
      <t xml:space="preserve"> Jan. Jan.</t>
    </r>
  </si>
  <si>
    <r>
      <t>二月</t>
    </r>
    <r>
      <rPr>
        <sz val="12"/>
        <rFont val="Times New Roman"/>
        <family val="1"/>
      </rPr>
      <t xml:space="preserve"> Fev. Feb.</t>
    </r>
  </si>
  <si>
    <r>
      <t>三月</t>
    </r>
    <r>
      <rPr>
        <sz val="12"/>
        <rFont val="Times New Roman"/>
        <family val="1"/>
      </rPr>
      <t xml:space="preserve"> Mar. Mar.</t>
    </r>
  </si>
  <si>
    <r>
      <t>四月</t>
    </r>
    <r>
      <rPr>
        <sz val="12"/>
        <rFont val="Times New Roman"/>
        <family val="1"/>
      </rPr>
      <t xml:space="preserve"> Abr. Apr.</t>
    </r>
  </si>
  <si>
    <r>
      <t>五月</t>
    </r>
    <r>
      <rPr>
        <sz val="12"/>
        <rFont val="Times New Roman"/>
        <family val="1"/>
      </rPr>
      <t xml:space="preserve"> Mai. May</t>
    </r>
  </si>
  <si>
    <t>Border Gate</t>
  </si>
  <si>
    <t>Ka Ho Harbour</t>
  </si>
  <si>
    <t>Checkpoint of CoTai</t>
  </si>
  <si>
    <r>
      <t>五月</t>
    </r>
    <r>
      <rPr>
        <sz val="11"/>
        <rFont val="Times New Roman"/>
        <family val="1"/>
      </rPr>
      <t xml:space="preserve"> Mai. May</t>
    </r>
  </si>
  <si>
    <r>
      <t>六月</t>
    </r>
    <r>
      <rPr>
        <sz val="11"/>
        <rFont val="Times New Roman"/>
        <family val="1"/>
      </rPr>
      <t xml:space="preserve"> Jun. Jun.</t>
    </r>
  </si>
  <si>
    <r>
      <t>七月</t>
    </r>
    <r>
      <rPr>
        <sz val="11"/>
        <rFont val="Times New Roman"/>
        <family val="1"/>
      </rPr>
      <t xml:space="preserve"> Jul. Jul.</t>
    </r>
  </si>
  <si>
    <r>
      <t>八月</t>
    </r>
    <r>
      <rPr>
        <sz val="11"/>
        <rFont val="Times New Roman"/>
        <family val="1"/>
      </rPr>
      <t xml:space="preserve"> Ago. Aug.</t>
    </r>
  </si>
  <si>
    <r>
      <t>九月</t>
    </r>
    <r>
      <rPr>
        <sz val="11"/>
        <rFont val="Times New Roman"/>
        <family val="1"/>
      </rPr>
      <t xml:space="preserve"> Set. Sept.</t>
    </r>
  </si>
  <si>
    <r>
      <t>十月</t>
    </r>
    <r>
      <rPr>
        <sz val="11"/>
        <rFont val="Times New Roman"/>
        <family val="1"/>
      </rPr>
      <t xml:space="preserve"> Out. Oct.</t>
    </r>
  </si>
  <si>
    <r>
      <t>十一月</t>
    </r>
    <r>
      <rPr>
        <sz val="11"/>
        <rFont val="Times New Roman"/>
        <family val="1"/>
      </rPr>
      <t xml:space="preserve"> Nov. Nov.</t>
    </r>
  </si>
  <si>
    <r>
      <t>十二月</t>
    </r>
    <r>
      <rPr>
        <sz val="11"/>
        <rFont val="Times New Roman"/>
        <family val="1"/>
      </rPr>
      <t xml:space="preserve"> Dez. Dec.</t>
    </r>
  </si>
  <si>
    <r>
      <t>一月</t>
    </r>
    <r>
      <rPr>
        <sz val="11"/>
        <rFont val="Times New Roman"/>
        <family val="1"/>
      </rPr>
      <t xml:space="preserve"> Jan. Jan.</t>
    </r>
  </si>
  <si>
    <r>
      <t>二月</t>
    </r>
    <r>
      <rPr>
        <sz val="11"/>
        <rFont val="Times New Roman"/>
        <family val="1"/>
      </rPr>
      <t xml:space="preserve"> Fev. Feb.</t>
    </r>
  </si>
  <si>
    <r>
      <t>三月</t>
    </r>
    <r>
      <rPr>
        <sz val="11"/>
        <rFont val="Times New Roman"/>
        <family val="1"/>
      </rPr>
      <t xml:space="preserve"> Mar. Mar.</t>
    </r>
  </si>
  <si>
    <t>r</t>
  </si>
  <si>
    <r>
      <t>四月</t>
    </r>
    <r>
      <rPr>
        <sz val="11"/>
        <rFont val="Times New Roman"/>
        <family val="1"/>
      </rPr>
      <t xml:space="preserve"> Abr. Apr.</t>
    </r>
  </si>
  <si>
    <r>
      <t>電子郵件地址：</t>
    </r>
    <r>
      <rPr>
        <sz val="13"/>
        <rFont val="Times New Roman"/>
        <family val="1"/>
      </rPr>
      <t xml:space="preserve">E-Mail: info@dsec.gov.mo    </t>
    </r>
    <r>
      <rPr>
        <sz val="13"/>
        <rFont val="新細明體"/>
        <family val="1"/>
      </rPr>
      <t>網頁地址：</t>
    </r>
    <r>
      <rPr>
        <sz val="13"/>
        <rFont val="Times New Roman"/>
        <family val="1"/>
      </rPr>
      <t>Homepage : http://www.dsec.gov.mo</t>
    </r>
  </si>
  <si>
    <r>
      <t>統計暨普查局，宋玉生廣場</t>
    </r>
    <r>
      <rPr>
        <sz val="13"/>
        <rFont val="Times New Roman"/>
        <family val="1"/>
      </rPr>
      <t>411-417</t>
    </r>
    <r>
      <rPr>
        <sz val="13"/>
        <rFont val="新細明體"/>
        <family val="1"/>
      </rPr>
      <t>號皇朝廣場</t>
    </r>
    <r>
      <rPr>
        <sz val="13"/>
        <rFont val="Times New Roman"/>
        <family val="1"/>
      </rPr>
      <t>17</t>
    </r>
    <r>
      <rPr>
        <sz val="13"/>
        <rFont val="新細明體"/>
        <family val="1"/>
      </rPr>
      <t>樓</t>
    </r>
    <r>
      <rPr>
        <sz val="13"/>
        <rFont val="Times New Roman"/>
        <family val="1"/>
      </rPr>
      <t xml:space="preserve">     Direcção dos Serviços de Estatística e Censos.  Alameda Dr. Carlos d´Assumpção, Nº411-417, Edif."Dynasty Plaza", 17º andar, Macau.</t>
    </r>
  </si>
  <si>
    <t>Starting from 2002, data include bicycles registered in the Islands.</t>
  </si>
  <si>
    <r>
      <t>17</t>
    </r>
    <r>
      <rPr>
        <vertAlign val="superscript"/>
        <sz val="13"/>
        <rFont val="Times New Roman"/>
        <family val="1"/>
      </rPr>
      <t>th</t>
    </r>
    <r>
      <rPr>
        <sz val="13"/>
        <rFont val="Times New Roman"/>
        <family val="1"/>
      </rPr>
      <t xml:space="preserve"> floor, ''Dynasty Plaza'' Bldg., 411- 417, Alameda Dr. Carlos d'Assumpção, Macao.</t>
    </r>
  </si>
  <si>
    <t>Number of bicycles registered in Macao Peninsula only</t>
  </si>
  <si>
    <t>Success in theoretical test on road regulation, driving and mechanics test</t>
  </si>
  <si>
    <r>
      <t>駕駛</t>
    </r>
    <r>
      <rPr>
        <sz val="11"/>
        <rFont val="Times New Roman"/>
        <family val="1"/>
      </rPr>
      <t xml:space="preserve">   Condução   Driving</t>
    </r>
  </si>
  <si>
    <r>
      <t>涉及行人及車輛</t>
    </r>
    <r>
      <rPr>
        <sz val="10"/>
        <rFont val="Times New Roman"/>
        <family val="1"/>
      </rPr>
      <t xml:space="preserve">     Peões e viaturas envolvidos     Pedestrians and vehicles involved</t>
    </r>
  </si>
  <si>
    <t>按出發地及目的地統計之船班</t>
  </si>
  <si>
    <t>A partir de Março 2002, os dados incluem os movimentos dos navios que partem do Porto Exterior em direcção a Shenzhen e vice-versa.</t>
  </si>
  <si>
    <t xml:space="preserve">Data include transit cargo ''to'' and ''from'' the relevant countries </t>
  </si>
  <si>
    <t>Absolute value equals zero</t>
  </si>
  <si>
    <t>Not applicable</t>
  </si>
  <si>
    <r>
      <t>轉口入境</t>
    </r>
    <r>
      <rPr>
        <sz val="10"/>
        <rFont val="Times New Roman"/>
        <family val="1"/>
      </rPr>
      <t xml:space="preserve">     Em trânsito para Macau    Transit inward</t>
    </r>
  </si>
  <si>
    <r>
      <t>轉口出境</t>
    </r>
    <r>
      <rPr>
        <sz val="10"/>
        <rFont val="Times New Roman"/>
        <family val="1"/>
      </rPr>
      <t xml:space="preserve">     Em trânsito de Macau     Transit outward</t>
    </r>
  </si>
  <si>
    <t>a</t>
  </si>
  <si>
    <t>有關數據是表示貨物的毛重</t>
  </si>
  <si>
    <t>Os valores referem-se ao peso bruto de carga</t>
  </si>
  <si>
    <t>Figures represent the gross weight of cargo</t>
  </si>
  <si>
    <t>絕對數值為零</t>
  </si>
  <si>
    <t>更正資料</t>
  </si>
  <si>
    <t>Valor absoluto igual a zero</t>
  </si>
  <si>
    <t>Dado rectificado</t>
  </si>
  <si>
    <t>Rectified data</t>
  </si>
  <si>
    <r>
      <t>一至三月</t>
    </r>
    <r>
      <rPr>
        <sz val="12"/>
        <rFont val="Times New Roman"/>
        <family val="1"/>
      </rPr>
      <t xml:space="preserve"> Jan.-Mar. Jan.-Mar.</t>
    </r>
  </si>
  <si>
    <r>
      <t>三月</t>
    </r>
    <r>
      <rPr>
        <sz val="11"/>
        <rFont val="Times New Roman"/>
        <family val="1"/>
      </rPr>
      <t xml:space="preserve"> Mar. Mar.</t>
    </r>
  </si>
  <si>
    <t>二零零二年三月  統計暨普查局  三號刊</t>
  </si>
  <si>
    <t>MARÇO/2002            DSEC                 Nº 3</t>
  </si>
  <si>
    <t>MARCH/2002            DSEC               No. 3</t>
  </si>
  <si>
    <t xml:space="preserve">三號刊  統計暨普查局  二零零二年三月  </t>
  </si>
  <si>
    <t>Nº 3                 DSEC           MARÇO/2002</t>
  </si>
  <si>
    <t>No. 3               DSEC            MARCH/2002</t>
  </si>
</sst>
</file>

<file path=xl/styles.xml><?xml version="1.0" encoding="utf-8"?>
<styleSheet xmlns="http://schemas.openxmlformats.org/spreadsheetml/2006/main">
  <numFmts count="70">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zł&quot;;\-#,##0\ &quot;zł&quot;"/>
    <numFmt numFmtId="191" formatCode="#,##0\ &quot;zł&quot;;[Red]\-#,##0\ &quot;zł&quot;"/>
    <numFmt numFmtId="192" formatCode="#,##0.00\ &quot;zł&quot;;\-#,##0.00\ &quot;zł&quot;"/>
    <numFmt numFmtId="193" formatCode="#,##0.00\ &quot;zł&quot;;[Red]\-#,##0.00\ &quot;zł&quot;"/>
    <numFmt numFmtId="194" formatCode="_-* #,##0\ &quot;zł&quot;_-;\-* #,##0\ &quot;zł&quot;_-;_-* &quot;-&quot;\ &quot;zł&quot;_-;_-@_-"/>
    <numFmt numFmtId="195" formatCode="_-* #,##0.00\ &quot;zł&quot;_-;\-* #,##0.00\ &quot;zł&quot;_-;_-* &quot;-&quot;??\ &quot;zł&quot;_-;_-@_-"/>
    <numFmt numFmtId="196" formatCode="#,##0\ &quot;Esc.&quot;;\-#,##0\ &quot;Esc.&quot;"/>
    <numFmt numFmtId="197" formatCode="#,##0\ &quot;Esc.&quot;;[Red]\-#,##0\ &quot;Esc.&quot;"/>
    <numFmt numFmtId="198" formatCode="#,##0.00\ &quot;Esc.&quot;;\-#,##0.00\ &quot;Esc.&quot;"/>
    <numFmt numFmtId="199" formatCode="#,##0.00\ &quot;Esc.&quot;;[Red]\-#,##0.00\ &quot;Esc.&quot;"/>
    <numFmt numFmtId="200" formatCode="_-* #,##0\ &quot;Esc.&quot;_-;\-* #,##0\ &quot;Esc.&quot;_-;_-* &quot;-&quot;\ &quot;Esc.&quot;_-;_-@_-"/>
    <numFmt numFmtId="201" formatCode="_-* #,##0\ _E_s_c_._-;\-* #,##0\ _E_s_c_._-;_-* &quot;-&quot;\ _E_s_c_._-;_-@_-"/>
    <numFmt numFmtId="202" formatCode="_-* #,##0.00\ &quot;Esc.&quot;_-;\-* #,##0.00\ &quot;Esc.&quot;_-;_-* &quot;-&quot;??\ &quot;Esc.&quot;_-;_-@_-"/>
    <numFmt numFmtId="203" formatCode="_-* #,##0.00\ _E_s_c_._-;\-* #,##0.00\ _E_s_c_._-;_-* &quot;-&quot;??\ _E_s_c_._-;_-@_-"/>
    <numFmt numFmtId="204" formatCode="#,##0&quot;元&quot;;\-#,##0&quot;元&quot;"/>
    <numFmt numFmtId="205" formatCode="#,##0&quot;元&quot;;[Red]\-#,##0&quot;元&quot;"/>
    <numFmt numFmtId="206" formatCode="#,##0.00&quot;元&quot;;\-#,##0.00&quot;元&quot;"/>
    <numFmt numFmtId="207" formatCode="#,##0.00&quot;元&quot;;[Red]\-#,##0.00&quot;元&quot;"/>
    <numFmt numFmtId="208" formatCode="_-* #,##0&quot;元&quot;_-;\-* #,##0&quot;元&quot;_-;_-* &quot;-&quot;&quot;元&quot;_-;_-@_-"/>
    <numFmt numFmtId="209" formatCode="_-* #,##0.00&quot;元&quot;_-;\-* #,##0.00&quot;元&quot;_-;_-* &quot;-&quot;??&quot;元&quot;_-;_-@_-"/>
    <numFmt numFmtId="210" formatCode="#\ ##0;\-#\ ##0;.."/>
    <numFmt numFmtId="211" formatCode="#\ ##0;\-#\ ##0;\-"/>
    <numFmt numFmtId="212" formatCode="\+#,##0.00\ ;\-#,##0.00\ "/>
    <numFmt numFmtId="213" formatCode="#,##0;\-#,##0;..."/>
    <numFmt numFmtId="214" formatCode="0\ "/>
    <numFmt numFmtId="215" formatCode="###0;\-###0;.."/>
    <numFmt numFmtId="216" formatCode="###0"/>
    <numFmt numFmtId="217" formatCode="#\ ###.0,"/>
    <numFmt numFmtId="218" formatCode="#,###.0,"/>
    <numFmt numFmtId="219" formatCode="0#.0,"/>
    <numFmt numFmtId="220" formatCode="#\ ###0.0,"/>
    <numFmt numFmtId="221" formatCode="#\ ##0;\-#\##0;\-\ "/>
    <numFmt numFmtId="222" formatCode="0\ ;0\ ;&quot;.. &quot;"/>
    <numFmt numFmtId="223" formatCode="#.0,"/>
    <numFmt numFmtId="224" formatCode="#.0"/>
    <numFmt numFmtId="225" formatCode="0.0_);[Red]\(0.0\)"/>
    <numFmt numFmtId="226" formatCode="#\ ###\ ##0;\-#\ ###\ ##0;\-"/>
    <numFmt numFmtId="227" formatCode="#\ ###,"/>
    <numFmt numFmtId="228" formatCode="0.0\ "/>
    <numFmt numFmtId="229" formatCode="_-* #,##0.0_-;\-* #,##0.0_-;_-* &quot;-&quot;??_-;_-@_-"/>
    <numFmt numFmtId="230" formatCode="#\ ###\-"/>
    <numFmt numFmtId="231" formatCode="#\ ###.0"/>
    <numFmt numFmtId="232" formatCode="General_)"/>
    <numFmt numFmtId="233" formatCode="#\ ###."/>
  </numFmts>
  <fonts count="59">
    <font>
      <sz val="12"/>
      <name val="新細明體"/>
      <family val="1"/>
    </font>
    <font>
      <sz val="12"/>
      <name val="Times New Roman"/>
      <family val="1"/>
    </font>
    <font>
      <sz val="9"/>
      <name val="新細明體"/>
      <family val="1"/>
    </font>
    <font>
      <sz val="12"/>
      <name val="標楷體"/>
      <family val="4"/>
    </font>
    <font>
      <sz val="10"/>
      <name val="Times New Roman"/>
      <family val="1"/>
    </font>
    <font>
      <sz val="10"/>
      <name val="細明體"/>
      <family val="3"/>
    </font>
    <font>
      <sz val="10"/>
      <name val="新細明體"/>
      <family val="1"/>
    </font>
    <font>
      <sz val="16"/>
      <name val="MS Sans Serif"/>
      <family val="2"/>
    </font>
    <font>
      <vertAlign val="superscript"/>
      <sz val="10"/>
      <name val="Times New Roman"/>
      <family val="1"/>
    </font>
    <font>
      <b/>
      <sz val="14"/>
      <name val="標楷體"/>
      <family val="4"/>
    </font>
    <font>
      <b/>
      <sz val="14"/>
      <name val="Times New Roman"/>
      <family val="1"/>
    </font>
    <font>
      <sz val="11"/>
      <name val="Times New Roman"/>
      <family val="1"/>
    </font>
    <font>
      <sz val="16"/>
      <name val="Times New Roman"/>
      <family val="1"/>
    </font>
    <font>
      <sz val="11"/>
      <name val="新細明體"/>
      <family val="1"/>
    </font>
    <font>
      <sz val="13"/>
      <name val="新細明體"/>
      <family val="1"/>
    </font>
    <font>
      <vertAlign val="superscript"/>
      <sz val="12"/>
      <name val="Times New Roman"/>
      <family val="1"/>
    </font>
    <font>
      <sz val="14"/>
      <name val="Times New Roman"/>
      <family val="1"/>
    </font>
    <font>
      <sz val="13"/>
      <name val="Times New Roman"/>
      <family val="1"/>
    </font>
    <font>
      <b/>
      <sz val="10"/>
      <name val="Times New Roman"/>
      <family val="1"/>
    </font>
    <font>
      <sz val="9"/>
      <name val="Times New Roman"/>
      <family val="1"/>
    </font>
    <font>
      <sz val="8"/>
      <name val="Times New Roman"/>
      <family val="1"/>
    </font>
    <font>
      <sz val="9"/>
      <name val="細明體"/>
      <family val="3"/>
    </font>
    <font>
      <b/>
      <sz val="15"/>
      <name val="新細明體"/>
      <family val="1"/>
    </font>
    <font>
      <sz val="16"/>
      <name val="新細明體"/>
      <family val="1"/>
    </font>
    <font>
      <sz val="20"/>
      <name val="Times New Roman"/>
      <family val="1"/>
    </font>
    <font>
      <sz val="24"/>
      <name val="標楷體"/>
      <family val="4"/>
    </font>
    <font>
      <sz val="24"/>
      <name val="Times New Roman"/>
      <family val="1"/>
    </font>
    <font>
      <sz val="17"/>
      <name val="Times New Roman"/>
      <family val="1"/>
    </font>
    <font>
      <sz val="22"/>
      <name val="Times New Roman"/>
      <family val="1"/>
    </font>
    <font>
      <b/>
      <sz val="22"/>
      <name val="Times New Roman"/>
      <family val="1"/>
    </font>
    <font>
      <b/>
      <sz val="26"/>
      <name val="Times New Roman"/>
      <family val="1"/>
    </font>
    <font>
      <b/>
      <sz val="24"/>
      <name val="標楷體"/>
      <family val="4"/>
    </font>
    <font>
      <b/>
      <sz val="24"/>
      <name val="Times New Roman"/>
      <family val="1"/>
    </font>
    <font>
      <b/>
      <sz val="22"/>
      <name val="標楷體"/>
      <family val="4"/>
    </font>
    <font>
      <b/>
      <sz val="26"/>
      <name val="新細明體"/>
      <family val="1"/>
    </font>
    <font>
      <sz val="26"/>
      <name val="Times New Roman"/>
      <family val="1"/>
    </font>
    <font>
      <sz val="20"/>
      <name val="新細明體"/>
      <family val="1"/>
    </font>
    <font>
      <sz val="17"/>
      <name val="新細明體"/>
      <family val="1"/>
    </font>
    <font>
      <sz val="15"/>
      <name val="新細明體"/>
      <family val="1"/>
    </font>
    <font>
      <sz val="15"/>
      <name val="Times New Roman"/>
      <family val="1"/>
    </font>
    <font>
      <b/>
      <sz val="11"/>
      <name val="Times New Roman"/>
      <family val="1"/>
    </font>
    <font>
      <b/>
      <sz val="28"/>
      <name val="標楷體"/>
      <family val="4"/>
    </font>
    <font>
      <b/>
      <sz val="28"/>
      <name val="Times New Roman"/>
      <family val="1"/>
    </font>
    <font>
      <vertAlign val="superscript"/>
      <sz val="13"/>
      <name val="Times New Roman"/>
      <family val="1"/>
    </font>
    <font>
      <vertAlign val="superscript"/>
      <sz val="11"/>
      <name val="Times New Roman"/>
      <family val="1"/>
    </font>
    <font>
      <sz val="15"/>
      <name val="細明體"/>
      <family val="3"/>
    </font>
    <font>
      <sz val="11"/>
      <name val="細明體"/>
      <family val="3"/>
    </font>
    <font>
      <b/>
      <sz val="17"/>
      <name val="標楷體"/>
      <family val="4"/>
    </font>
    <font>
      <b/>
      <sz val="13"/>
      <name val="Times New Roman"/>
      <family val="1"/>
    </font>
    <font>
      <sz val="14"/>
      <name val="新細明體"/>
      <family val="1"/>
    </font>
    <font>
      <sz val="14"/>
      <name val="細明體"/>
      <family val="3"/>
    </font>
    <font>
      <b/>
      <sz val="15"/>
      <name val="標楷體"/>
      <family val="4"/>
    </font>
    <font>
      <b/>
      <sz val="15"/>
      <name val="Times New Roman"/>
      <family val="1"/>
    </font>
    <font>
      <sz val="19"/>
      <name val="Times New Roman"/>
      <family val="1"/>
    </font>
    <font>
      <sz val="11"/>
      <name val="標楷體"/>
      <family val="4"/>
    </font>
    <font>
      <b/>
      <sz val="12"/>
      <name val="Times New Roman"/>
      <family val="1"/>
    </font>
    <font>
      <sz val="13"/>
      <name val="標楷體"/>
      <family val="4"/>
    </font>
    <font>
      <sz val="14"/>
      <name val="標楷體"/>
      <family val="4"/>
    </font>
    <font>
      <vertAlign val="superscript"/>
      <sz val="14"/>
      <name val="Times New Roman"/>
      <family val="1"/>
    </font>
  </fonts>
  <fills count="3">
    <fill>
      <patternFill/>
    </fill>
    <fill>
      <patternFill patternType="gray125"/>
    </fill>
    <fill>
      <patternFill patternType="solid">
        <fgColor indexed="15"/>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Font="0" applyBorder="0" applyAlignment="0">
      <protection hidden="1"/>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42">
    <xf numFmtId="0" fontId="0" fillId="0" borderId="0" xfId="0" applyAlignment="1">
      <alignment/>
    </xf>
    <xf numFmtId="0" fontId="1" fillId="0" borderId="0" xfId="0" applyFont="1" applyBorder="1" applyAlignment="1" applyProtection="1">
      <alignment vertical="center"/>
      <protection hidden="1"/>
    </xf>
    <xf numFmtId="0" fontId="1" fillId="0" borderId="0" xfId="0" applyFont="1" applyAlignment="1" applyProtection="1">
      <alignment vertical="center"/>
      <protection hidden="1"/>
    </xf>
    <xf numFmtId="0" fontId="3" fillId="0" borderId="0" xfId="0" applyFont="1" applyBorder="1" applyAlignment="1" applyProtection="1">
      <alignment horizontal="right" vertical="center"/>
      <protection hidden="1"/>
    </xf>
    <xf numFmtId="0" fontId="1" fillId="0" borderId="1" xfId="0" applyFont="1" applyBorder="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Border="1" applyAlignment="1" applyProtection="1" quotePrefix="1">
      <alignment horizontal="left" vertical="center"/>
      <protection hidden="1"/>
    </xf>
    <xf numFmtId="0" fontId="0" fillId="0" borderId="0" xfId="0" applyFont="1" applyFill="1" applyBorder="1" applyAlignment="1" applyProtection="1">
      <alignment horizontal="left" vertical="center"/>
      <protection hidden="1"/>
    </xf>
    <xf numFmtId="0" fontId="4" fillId="0" borderId="0" xfId="0"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quotePrefix="1">
      <alignment horizontal="left" vertical="center"/>
      <protection hidden="1"/>
    </xf>
    <xf numFmtId="0" fontId="4" fillId="0" borderId="1" xfId="0" applyFont="1" applyBorder="1" applyAlignment="1" applyProtection="1">
      <alignment vertical="center"/>
      <protection hidden="1"/>
    </xf>
    <xf numFmtId="0" fontId="5" fillId="0" borderId="1" xfId="0" applyFont="1" applyBorder="1" applyAlignment="1" applyProtection="1">
      <alignment horizontal="right" vertical="center"/>
      <protection hidden="1"/>
    </xf>
    <xf numFmtId="0" fontId="4" fillId="0" borderId="0" xfId="0" applyFont="1" applyAlignment="1" applyProtection="1">
      <alignment vertical="center"/>
      <protection hidden="1"/>
    </xf>
    <xf numFmtId="0" fontId="4" fillId="0" borderId="0" xfId="0" applyNumberFormat="1" applyFont="1" applyAlignment="1" applyProtection="1">
      <alignment vertical="center"/>
      <protection hidden="1"/>
    </xf>
    <xf numFmtId="210" fontId="4" fillId="0" borderId="0" xfId="0" applyNumberFormat="1" applyFont="1" applyAlignment="1" applyProtection="1">
      <alignment vertical="center"/>
      <protection hidden="1"/>
    </xf>
    <xf numFmtId="0" fontId="4" fillId="0" borderId="0" xfId="0" applyFont="1" applyBorder="1" applyAlignment="1" applyProtection="1">
      <alignment horizontal="center" vertical="center"/>
      <protection hidden="1"/>
    </xf>
    <xf numFmtId="211" fontId="4" fillId="0" borderId="0" xfId="0" applyNumberFormat="1" applyFont="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210" fontId="4" fillId="0" borderId="0" xfId="0" applyNumberFormat="1" applyFont="1" applyFill="1" applyBorder="1" applyAlignment="1" applyProtection="1">
      <alignment horizontal="left" vertical="center"/>
      <protection hidden="1"/>
    </xf>
    <xf numFmtId="210" fontId="1" fillId="0" borderId="0" xfId="0" applyNumberFormat="1" applyFont="1" applyAlignment="1" applyProtection="1">
      <alignment vertical="center"/>
      <protection hidden="1"/>
    </xf>
    <xf numFmtId="210" fontId="4" fillId="0" borderId="0" xfId="0" applyNumberFormat="1" applyFont="1" applyBorder="1" applyAlignment="1" applyProtection="1">
      <alignment vertical="center"/>
      <protection hidden="1"/>
    </xf>
    <xf numFmtId="210" fontId="1" fillId="0" borderId="0" xfId="0" applyNumberFormat="1" applyFont="1" applyBorder="1" applyAlignment="1" applyProtection="1">
      <alignment vertical="center"/>
      <protection hidden="1"/>
    </xf>
    <xf numFmtId="210" fontId="4" fillId="0" borderId="0" xfId="0" applyNumberFormat="1" applyFont="1" applyBorder="1" applyAlignment="1" applyProtection="1" quotePrefix="1">
      <alignment horizontal="left" vertical="center"/>
      <protection hidden="1"/>
    </xf>
    <xf numFmtId="210" fontId="1" fillId="0" borderId="0" xfId="0" applyNumberFormat="1" applyFont="1" applyFill="1" applyAlignment="1" applyProtection="1">
      <alignment vertical="center"/>
      <protection hidden="1"/>
    </xf>
    <xf numFmtId="0" fontId="1" fillId="0" borderId="0" xfId="0" applyFont="1" applyFill="1" applyAlignment="1" applyProtection="1">
      <alignment vertical="center"/>
      <protection hidden="1"/>
    </xf>
    <xf numFmtId="210" fontId="1" fillId="0" borderId="1" xfId="0" applyNumberFormat="1" applyFont="1" applyBorder="1" applyAlignment="1" applyProtection="1">
      <alignment vertical="center"/>
      <protection hidden="1"/>
    </xf>
    <xf numFmtId="210" fontId="4" fillId="0" borderId="2" xfId="0" applyNumberFormat="1" applyFont="1" applyBorder="1" applyAlignment="1" applyProtection="1">
      <alignment vertical="center"/>
      <protection hidden="1"/>
    </xf>
    <xf numFmtId="210" fontId="4" fillId="0" borderId="2" xfId="0" applyNumberFormat="1" applyFont="1" applyBorder="1" applyAlignment="1" applyProtection="1">
      <alignment horizontal="left" vertical="center"/>
      <protection hidden="1"/>
    </xf>
    <xf numFmtId="210" fontId="4" fillId="0" borderId="0" xfId="0" applyNumberFormat="1" applyFont="1" applyBorder="1" applyAlignment="1" applyProtection="1">
      <alignment horizontal="left" vertical="center"/>
      <protection hidden="1"/>
    </xf>
    <xf numFmtId="210" fontId="1" fillId="0" borderId="2" xfId="0" applyNumberFormat="1" applyFont="1" applyBorder="1" applyAlignment="1" applyProtection="1">
      <alignment vertical="center"/>
      <protection hidden="1"/>
    </xf>
    <xf numFmtId="210" fontId="1" fillId="0" borderId="3" xfId="0" applyNumberFormat="1" applyFont="1" applyBorder="1" applyAlignment="1" applyProtection="1">
      <alignment vertical="center"/>
      <protection hidden="1"/>
    </xf>
    <xf numFmtId="210" fontId="4" fillId="0" borderId="0" xfId="0" applyNumberFormat="1" applyFont="1" applyBorder="1" applyAlignment="1" applyProtection="1">
      <alignment horizontal="center" vertical="center"/>
      <protection hidden="1"/>
    </xf>
    <xf numFmtId="0" fontId="6" fillId="0" borderId="0" xfId="0" applyFont="1" applyAlignment="1" applyProtection="1">
      <alignment vertical="top"/>
      <protection hidden="1"/>
    </xf>
    <xf numFmtId="0" fontId="4" fillId="0" borderId="0" xfId="0" applyFont="1" applyAlignment="1" applyProtection="1">
      <alignment vertical="top"/>
      <protection hidden="1"/>
    </xf>
    <xf numFmtId="211" fontId="4" fillId="0" borderId="0" xfId="0" applyNumberFormat="1" applyFont="1" applyAlignment="1" applyProtection="1">
      <alignment horizontal="right" vertical="top"/>
      <protection hidden="1"/>
    </xf>
    <xf numFmtId="0" fontId="4" fillId="0" borderId="0" xfId="0" applyFont="1" applyAlignment="1">
      <alignment horizontal="right"/>
    </xf>
    <xf numFmtId="0" fontId="6" fillId="0" borderId="0" xfId="0" applyFont="1" applyAlignment="1">
      <alignment/>
    </xf>
    <xf numFmtId="0" fontId="4" fillId="0" borderId="0" xfId="0" applyFont="1" applyAlignment="1">
      <alignment/>
    </xf>
    <xf numFmtId="0" fontId="4" fillId="0" borderId="0" xfId="0" applyFont="1" applyAlignment="1" applyProtection="1">
      <alignment horizontal="left" vertical="top"/>
      <protection hidden="1"/>
    </xf>
    <xf numFmtId="215" fontId="1" fillId="0" borderId="0" xfId="0" applyNumberFormat="1" applyFont="1" applyAlignment="1" applyProtection="1">
      <alignment horizontal="left" vertical="center"/>
      <protection hidden="1"/>
    </xf>
    <xf numFmtId="210" fontId="1" fillId="0" borderId="4" xfId="0" applyNumberFormat="1" applyFont="1" applyBorder="1" applyAlignment="1" applyProtection="1">
      <alignment vertical="center"/>
      <protection hidden="1"/>
    </xf>
    <xf numFmtId="215" fontId="1" fillId="0" borderId="0" xfId="0" applyNumberFormat="1" applyFont="1" applyBorder="1" applyAlignment="1" applyProtection="1" quotePrefix="1">
      <alignment horizontal="left" vertical="center"/>
      <protection hidden="1"/>
    </xf>
    <xf numFmtId="210" fontId="0" fillId="0" borderId="0" xfId="0" applyNumberFormat="1" applyFont="1" applyFill="1" applyBorder="1" applyAlignment="1" applyProtection="1">
      <alignment horizontal="left" vertical="center"/>
      <protection hidden="1"/>
    </xf>
    <xf numFmtId="210" fontId="1" fillId="0" borderId="0" xfId="0" applyNumberFormat="1" applyFont="1" applyFill="1" applyBorder="1" applyAlignment="1" applyProtection="1">
      <alignment horizontal="left" vertical="center"/>
      <protection hidden="1"/>
    </xf>
    <xf numFmtId="215" fontId="4" fillId="0" borderId="0" xfId="0" applyNumberFormat="1" applyFont="1" applyBorder="1" applyAlignment="1" applyProtection="1">
      <alignment horizontal="left" vertical="center"/>
      <protection hidden="1"/>
    </xf>
    <xf numFmtId="210" fontId="5" fillId="0" borderId="0" xfId="0" applyNumberFormat="1" applyFont="1" applyBorder="1" applyAlignment="1" applyProtection="1">
      <alignment horizontal="right" vertical="center"/>
      <protection hidden="1"/>
    </xf>
    <xf numFmtId="210" fontId="4" fillId="0" borderId="0" xfId="0" applyNumberFormat="1" applyFont="1" applyBorder="1" applyAlignment="1" applyProtection="1">
      <alignment horizontal="right" vertical="center"/>
      <protection hidden="1"/>
    </xf>
    <xf numFmtId="211" fontId="4" fillId="0" borderId="0" xfId="0" applyNumberFormat="1" applyFont="1" applyBorder="1" applyAlignment="1" applyProtection="1">
      <alignment horizontal="right" vertical="center"/>
      <protection hidden="1"/>
    </xf>
    <xf numFmtId="215" fontId="4" fillId="0" borderId="0" xfId="0" applyNumberFormat="1" applyFont="1" applyFill="1" applyBorder="1" applyAlignment="1" applyProtection="1">
      <alignment horizontal="left" vertical="center"/>
      <protection hidden="1"/>
    </xf>
    <xf numFmtId="215" fontId="4" fillId="0" borderId="0" xfId="0" applyNumberFormat="1" applyFont="1" applyAlignment="1" applyProtection="1">
      <alignment horizontal="left" vertical="center"/>
      <protection hidden="1"/>
    </xf>
    <xf numFmtId="210" fontId="6" fillId="0" borderId="0" xfId="0" applyNumberFormat="1" applyFont="1" applyFill="1" applyBorder="1" applyAlignment="1" applyProtection="1">
      <alignment horizontal="lef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6" fillId="0" borderId="0" xfId="0" applyFont="1"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0" borderId="0" xfId="15" applyFont="1" applyFill="1" applyBorder="1" applyAlignment="1" applyProtection="1" quotePrefix="1">
      <alignment horizontal="left" vertical="center"/>
      <protection hidden="1"/>
    </xf>
    <xf numFmtId="0" fontId="16" fillId="0" borderId="0" xfId="0" applyFont="1" applyAlignment="1" applyProtection="1">
      <alignment horizontal="left" vertical="center"/>
      <protection hidden="1"/>
    </xf>
    <xf numFmtId="0" fontId="1" fillId="0" borderId="0" xfId="15" applyFont="1" applyFill="1" applyBorder="1" applyAlignment="1" applyProtection="1">
      <alignment horizontal="center" vertical="center"/>
      <protection hidden="1"/>
    </xf>
    <xf numFmtId="211" fontId="1" fillId="0" borderId="0" xfId="0" applyNumberFormat="1" applyFont="1" applyFill="1" applyAlignment="1" applyProtection="1">
      <alignment vertical="center"/>
      <protection hidden="1"/>
    </xf>
    <xf numFmtId="211" fontId="1" fillId="0" borderId="0" xfId="0" applyNumberFormat="1" applyFont="1" applyFill="1" applyBorder="1" applyAlignment="1" applyProtection="1">
      <alignment vertical="center"/>
      <protection hidden="1"/>
    </xf>
    <xf numFmtId="0" fontId="16" fillId="0" borderId="0" xfId="0" applyFont="1" applyAlignment="1" applyProtection="1">
      <alignment vertical="center"/>
      <protection hidden="1"/>
    </xf>
    <xf numFmtId="0" fontId="1" fillId="0" borderId="0" xfId="0" applyFont="1" applyAlignment="1">
      <alignment/>
    </xf>
    <xf numFmtId="210" fontId="13" fillId="0" borderId="0" xfId="0" applyNumberFormat="1" applyFont="1" applyFill="1" applyBorder="1" applyAlignment="1" applyProtection="1">
      <alignment horizontal="left" vertical="center"/>
      <protection hidden="1"/>
    </xf>
    <xf numFmtId="210" fontId="11" fillId="0" borderId="0" xfId="0" applyNumberFormat="1" applyFont="1" applyFill="1" applyAlignment="1" applyProtection="1">
      <alignment vertical="center"/>
      <protection hidden="1"/>
    </xf>
    <xf numFmtId="210" fontId="11" fillId="0" borderId="0" xfId="0" applyNumberFormat="1" applyFont="1" applyFill="1" applyBorder="1" applyAlignment="1" applyProtection="1">
      <alignment horizontal="left" vertical="center"/>
      <protection hidden="1"/>
    </xf>
    <xf numFmtId="216" fontId="4" fillId="0" borderId="1" xfId="0" applyNumberFormat="1" applyFont="1" applyFill="1" applyBorder="1" applyAlignment="1" applyProtection="1">
      <alignment vertical="center"/>
      <protection hidden="1"/>
    </xf>
    <xf numFmtId="217" fontId="1" fillId="0" borderId="0" xfId="0" applyNumberFormat="1"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217" fontId="1" fillId="0" borderId="1" xfId="0" applyNumberFormat="1"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4" fillId="0" borderId="0" xfId="0" applyFont="1" applyFill="1" applyBorder="1" applyAlignment="1" applyProtection="1" quotePrefix="1">
      <alignment horizontal="left" vertical="center"/>
      <protection hidden="1"/>
    </xf>
    <xf numFmtId="0" fontId="4" fillId="0" borderId="0" xfId="0" applyFont="1" applyFill="1" applyAlignment="1" applyProtection="1">
      <alignment horizontal="left" vertical="center"/>
      <protection hidden="1"/>
    </xf>
    <xf numFmtId="215" fontId="1" fillId="0" borderId="0" xfId="0" applyNumberFormat="1" applyFont="1" applyBorder="1" applyAlignment="1" applyProtection="1">
      <alignment horizontal="left" vertical="center"/>
      <protection hidden="1"/>
    </xf>
    <xf numFmtId="210" fontId="11" fillId="0" borderId="0" xfId="0" applyNumberFormat="1" applyFont="1" applyAlignment="1" applyProtection="1">
      <alignment vertical="center"/>
      <protection hidden="1"/>
    </xf>
    <xf numFmtId="0" fontId="11" fillId="0" borderId="0" xfId="0" applyFont="1" applyAlignment="1">
      <alignment/>
    </xf>
    <xf numFmtId="210" fontId="20" fillId="0" borderId="0" xfId="0" applyNumberFormat="1" applyFont="1" applyAlignment="1" applyProtection="1">
      <alignment vertical="center"/>
      <protection hidden="1"/>
    </xf>
    <xf numFmtId="0" fontId="20" fillId="0" borderId="0" xfId="0" applyFont="1" applyAlignment="1">
      <alignment/>
    </xf>
    <xf numFmtId="216" fontId="20" fillId="0" borderId="0" xfId="0" applyNumberFormat="1" applyFont="1" applyBorder="1" applyAlignment="1" applyProtection="1">
      <alignment vertical="center"/>
      <protection hidden="1"/>
    </xf>
    <xf numFmtId="211" fontId="20" fillId="0" borderId="0" xfId="0" applyNumberFormat="1" applyFont="1" applyAlignment="1" applyProtection="1">
      <alignment vertical="center"/>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vertical="center" shrinkToFit="1"/>
      <protection hidden="1"/>
    </xf>
    <xf numFmtId="211" fontId="1" fillId="0" borderId="0" xfId="0" applyNumberFormat="1" applyFont="1" applyFill="1" applyBorder="1" applyAlignment="1" applyProtection="1">
      <alignment horizontal="right" vertical="center"/>
      <protection hidden="1"/>
    </xf>
    <xf numFmtId="211" fontId="1"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shrinkToFit="1"/>
      <protection hidden="1"/>
    </xf>
    <xf numFmtId="211" fontId="1" fillId="0" borderId="1" xfId="0" applyNumberFormat="1" applyFont="1" applyFill="1" applyBorder="1" applyAlignment="1" applyProtection="1">
      <alignment horizontal="right" vertical="center"/>
      <protection hidden="1"/>
    </xf>
    <xf numFmtId="216" fontId="4" fillId="0" borderId="0" xfId="0" applyNumberFormat="1" applyFont="1" applyAlignment="1" applyProtection="1">
      <alignment vertical="center"/>
      <protection hidden="1"/>
    </xf>
    <xf numFmtId="0" fontId="4" fillId="0" borderId="0" xfId="0" applyFont="1" applyAlignment="1" applyProtection="1">
      <alignment horizontal="center" vertical="center"/>
      <protection hidden="1"/>
    </xf>
    <xf numFmtId="0" fontId="16" fillId="0" borderId="0" xfId="0" applyFont="1" applyBorder="1" applyAlignment="1" applyProtection="1">
      <alignment horizontal="left" vertical="center"/>
      <protection hidden="1"/>
    </xf>
    <xf numFmtId="221" fontId="1" fillId="0" borderId="0" xfId="0" applyNumberFormat="1" applyFont="1" applyAlignment="1" applyProtection="1">
      <alignment vertical="center"/>
      <protection hidden="1"/>
    </xf>
    <xf numFmtId="221" fontId="1" fillId="0" borderId="0" xfId="0" applyNumberFormat="1" applyFont="1" applyAlignment="1" applyProtection="1">
      <alignment horizontal="center" vertical="center"/>
      <protection hidden="1"/>
    </xf>
    <xf numFmtId="221" fontId="1" fillId="0" borderId="0" xfId="0" applyNumberFormat="1" applyFont="1" applyFill="1" applyBorder="1" applyAlignment="1" applyProtection="1">
      <alignment vertical="center"/>
      <protection hidden="1"/>
    </xf>
    <xf numFmtId="0" fontId="22" fillId="0" borderId="0" xfId="0" applyFont="1" applyAlignment="1" applyProtection="1">
      <alignment vertical="center"/>
      <protection hidden="1"/>
    </xf>
    <xf numFmtId="0" fontId="10" fillId="0" borderId="0" xfId="0" applyFont="1" applyAlignment="1" applyProtection="1">
      <alignment vertical="center"/>
      <protection hidden="1"/>
    </xf>
    <xf numFmtId="0" fontId="1" fillId="0" borderId="1" xfId="0" applyFont="1" applyBorder="1" applyAlignment="1" applyProtection="1">
      <alignment horizontal="left" vertical="center"/>
      <protection hidden="1"/>
    </xf>
    <xf numFmtId="217" fontId="1" fillId="0" borderId="0" xfId="0" applyNumberFormat="1" applyFont="1" applyAlignment="1" applyProtection="1">
      <alignment horizontal="right" vertical="center"/>
      <protection hidden="1"/>
    </xf>
    <xf numFmtId="217" fontId="1" fillId="0" borderId="0" xfId="0" applyNumberFormat="1" applyFont="1" applyBorder="1" applyAlignment="1" applyProtection="1">
      <alignment horizontal="right" vertical="center"/>
      <protection hidden="1"/>
    </xf>
    <xf numFmtId="0" fontId="0" fillId="0" borderId="0" xfId="0" applyBorder="1" applyAlignment="1">
      <alignment/>
    </xf>
    <xf numFmtId="0" fontId="16" fillId="0" borderId="0" xfId="0" applyFont="1" applyBorder="1" applyAlignment="1" applyProtection="1">
      <alignment vertical="center"/>
      <protection hidden="1"/>
    </xf>
    <xf numFmtId="0" fontId="12" fillId="0" borderId="0" xfId="15"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211" fontId="17" fillId="0" borderId="0" xfId="0" applyNumberFormat="1" applyFont="1" applyFill="1" applyBorder="1" applyAlignment="1" applyProtection="1">
      <alignment horizontal="right" vertical="center"/>
      <protection hidden="1"/>
    </xf>
    <xf numFmtId="211" fontId="17" fillId="0" borderId="0" xfId="0" applyNumberFormat="1" applyFont="1" applyFill="1" applyBorder="1" applyAlignment="1" applyProtection="1">
      <alignment vertical="center"/>
      <protection hidden="1"/>
    </xf>
    <xf numFmtId="211" fontId="17" fillId="0"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216" fontId="17" fillId="0" borderId="0" xfId="0" applyNumberFormat="1" applyFont="1" applyFill="1" applyBorder="1" applyAlignment="1" applyProtection="1">
      <alignment vertical="center"/>
      <protection hidden="1"/>
    </xf>
    <xf numFmtId="221" fontId="1" fillId="0" borderId="0" xfId="15" applyNumberFormat="1" applyFont="1" applyFill="1" applyBorder="1" applyAlignment="1" applyProtection="1">
      <alignment vertical="center"/>
      <protection hidden="1"/>
    </xf>
    <xf numFmtId="210" fontId="11" fillId="0" borderId="0" xfId="0" applyNumberFormat="1" applyFont="1" applyBorder="1" applyAlignment="1" applyProtection="1">
      <alignment vertical="center"/>
      <protection hidden="1"/>
    </xf>
    <xf numFmtId="211" fontId="20" fillId="0" borderId="0" xfId="0" applyNumberFormat="1" applyFont="1" applyBorder="1" applyAlignment="1" applyProtection="1">
      <alignment vertical="center"/>
      <protection hidden="1"/>
    </xf>
    <xf numFmtId="216" fontId="1" fillId="0" borderId="0" xfId="0" applyNumberFormat="1" applyFont="1" applyBorder="1" applyAlignment="1" applyProtection="1">
      <alignment vertical="center"/>
      <protection hidden="1"/>
    </xf>
    <xf numFmtId="210" fontId="11" fillId="0" borderId="0" xfId="0" applyNumberFormat="1" applyFont="1" applyAlignment="1" applyProtection="1">
      <alignment horizontal="center"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left" vertical="center"/>
      <protection hidden="1"/>
    </xf>
    <xf numFmtId="211" fontId="11" fillId="0" borderId="0" xfId="0" applyNumberFormat="1" applyFont="1" applyBorder="1" applyAlignment="1" applyProtection="1">
      <alignment horizontal="right" vertical="center"/>
      <protection hidden="1"/>
    </xf>
    <xf numFmtId="0" fontId="11" fillId="0" borderId="0" xfId="0" applyFont="1" applyAlignment="1" applyProtection="1">
      <alignment horizontal="center" vertical="center"/>
      <protection hidden="1"/>
    </xf>
    <xf numFmtId="211" fontId="11" fillId="0" borderId="0" xfId="0" applyNumberFormat="1" applyFont="1" applyAlignment="1" applyProtection="1">
      <alignment horizontal="right" vertical="center"/>
      <protection hidden="1"/>
    </xf>
    <xf numFmtId="221" fontId="1" fillId="0" borderId="0" xfId="0" applyNumberFormat="1" applyFont="1" applyFill="1" applyAlignment="1" applyProtection="1">
      <alignment vertical="center"/>
      <protection hidden="1"/>
    </xf>
    <xf numFmtId="0" fontId="1"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shrinkToFit="1"/>
      <protection hidden="1"/>
    </xf>
    <xf numFmtId="221" fontId="1" fillId="0" borderId="1" xfId="0" applyNumberFormat="1" applyFont="1" applyFill="1" applyBorder="1" applyAlignment="1" applyProtection="1">
      <alignment vertical="center"/>
      <protection hidden="1"/>
    </xf>
    <xf numFmtId="221" fontId="4" fillId="0" borderId="0" xfId="0" applyNumberFormat="1" applyFont="1" applyFill="1" applyAlignment="1" applyProtection="1">
      <alignment vertical="center"/>
      <protection hidden="1"/>
    </xf>
    <xf numFmtId="0" fontId="1" fillId="0" borderId="0" xfId="0" applyNumberFormat="1" applyFont="1" applyFill="1" applyAlignment="1" applyProtection="1">
      <alignment vertical="center"/>
      <protection hidden="1"/>
    </xf>
    <xf numFmtId="0" fontId="4" fillId="0" borderId="0" xfId="0" applyNumberFormat="1" applyFont="1" applyFill="1" applyAlignment="1" applyProtection="1">
      <alignment vertical="center" shrinkToFit="1"/>
      <protection hidden="1"/>
    </xf>
    <xf numFmtId="3" fontId="1" fillId="0" borderId="0" xfId="0" applyNumberFormat="1" applyFont="1" applyFill="1" applyBorder="1" applyAlignment="1" applyProtection="1">
      <alignment horizontal="right" vertical="center"/>
      <protection hidden="1"/>
    </xf>
    <xf numFmtId="214" fontId="1"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quotePrefix="1">
      <alignment horizontal="left" vertical="center"/>
      <protection hidden="1"/>
    </xf>
    <xf numFmtId="211" fontId="11" fillId="0" borderId="0" xfId="0" applyNumberFormat="1" applyFont="1" applyFill="1" applyBorder="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3" fontId="17" fillId="0" borderId="0" xfId="0" applyNumberFormat="1" applyFont="1" applyFill="1" applyBorder="1" applyAlignment="1" applyProtection="1">
      <alignment horizontal="right" vertical="center"/>
      <protection hidden="1"/>
    </xf>
    <xf numFmtId="214" fontId="17" fillId="0" borderId="0" xfId="0" applyNumberFormat="1" applyFont="1" applyFill="1" applyBorder="1" applyAlignment="1" applyProtection="1">
      <alignment horizontal="left" vertical="center"/>
      <protection hidden="1"/>
    </xf>
    <xf numFmtId="210" fontId="17" fillId="0" borderId="1" xfId="0" applyNumberFormat="1" applyFont="1" applyFill="1" applyBorder="1" applyAlignment="1" applyProtection="1">
      <alignment vertical="center"/>
      <protection hidden="1"/>
    </xf>
    <xf numFmtId="210"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211" fontId="11" fillId="0" borderId="0" xfId="0" applyNumberFormat="1" applyFont="1" applyFill="1" applyAlignment="1" applyProtection="1">
      <alignment horizontal="right" vertical="center"/>
      <protection hidden="1"/>
    </xf>
    <xf numFmtId="0" fontId="1" fillId="0" borderId="0" xfId="0" applyNumberFormat="1" applyFont="1" applyAlignment="1" applyProtection="1">
      <alignment vertical="center"/>
      <protection hidden="1"/>
    </xf>
    <xf numFmtId="0" fontId="1" fillId="0" borderId="0" xfId="15" applyNumberFormat="1"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221" fontId="4" fillId="0" borderId="0" xfId="0" applyNumberFormat="1" applyFont="1" applyAlignment="1" applyProtection="1">
      <alignment vertical="center"/>
      <protection hidden="1"/>
    </xf>
    <xf numFmtId="0" fontId="1" fillId="0" borderId="1" xfId="0" applyFont="1" applyFill="1" applyBorder="1" applyAlignment="1" applyProtection="1">
      <alignment horizontal="right" vertical="center"/>
      <protection hidden="1"/>
    </xf>
    <xf numFmtId="0" fontId="1" fillId="0" borderId="0" xfId="0" applyFont="1" applyBorder="1" applyAlignment="1">
      <alignment/>
    </xf>
    <xf numFmtId="0" fontId="1" fillId="0" borderId="0" xfId="0" applyFont="1" applyBorder="1" applyAlignment="1">
      <alignment/>
    </xf>
    <xf numFmtId="221" fontId="1" fillId="0" borderId="0" xfId="0" applyNumberFormat="1" applyFont="1" applyBorder="1" applyAlignment="1" applyProtection="1">
      <alignment vertical="center"/>
      <protection hidden="1"/>
    </xf>
    <xf numFmtId="0" fontId="1" fillId="0" borderId="1" xfId="0" applyFont="1" applyBorder="1" applyAlignment="1">
      <alignment/>
    </xf>
    <xf numFmtId="0" fontId="11" fillId="0" borderId="0" xfId="0"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1" fillId="0" borderId="0" xfId="0" applyFont="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0" xfId="15" applyFont="1" applyFill="1" applyBorder="1" applyAlignment="1" applyProtection="1" quotePrefix="1">
      <alignment horizontal="left" vertical="center"/>
      <protection hidden="1"/>
    </xf>
    <xf numFmtId="0" fontId="13" fillId="0" borderId="0" xfId="0" applyFont="1" applyFill="1" applyBorder="1" applyAlignment="1" applyProtection="1" quotePrefix="1">
      <alignment horizontal="left" vertical="center"/>
      <protection hidden="1"/>
    </xf>
    <xf numFmtId="0" fontId="4" fillId="0" borderId="0" xfId="0" applyFont="1" applyBorder="1" applyAlignment="1">
      <alignment/>
    </xf>
    <xf numFmtId="0" fontId="4" fillId="0" borderId="0" xfId="0" applyFont="1" applyBorder="1" applyAlignment="1">
      <alignment vertical="center"/>
    </xf>
    <xf numFmtId="0" fontId="1" fillId="0" borderId="0" xfId="0" applyFont="1" applyFill="1" applyAlignment="1">
      <alignment/>
    </xf>
    <xf numFmtId="0" fontId="1" fillId="0" borderId="0" xfId="0" applyFont="1" applyFill="1" applyAlignment="1">
      <alignment/>
    </xf>
    <xf numFmtId="0" fontId="1" fillId="0" borderId="0" xfId="0" applyFont="1" applyFill="1" applyBorder="1" applyAlignment="1">
      <alignment/>
    </xf>
    <xf numFmtId="0" fontId="34"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35"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24" fillId="0" borderId="0" xfId="0" applyFont="1" applyFill="1" applyBorder="1" applyAlignment="1" applyProtection="1" quotePrefix="1">
      <alignment horizontal="left" vertical="center"/>
      <protection hidden="1"/>
    </xf>
    <xf numFmtId="0" fontId="36" fillId="0" borderId="0" xfId="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12" fillId="0" borderId="0" xfId="0" applyFont="1" applyFill="1" applyBorder="1" applyAlignment="1" applyProtection="1" quotePrefix="1">
      <alignment horizontal="left" vertical="center"/>
      <protection hidden="1"/>
    </xf>
    <xf numFmtId="0" fontId="12" fillId="0" borderId="1"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quotePrefix="1">
      <alignment horizontal="left" vertical="center"/>
      <protection hidden="1"/>
    </xf>
    <xf numFmtId="211" fontId="27"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0" fontId="1" fillId="0" borderId="0" xfId="0" applyFont="1" applyFill="1" applyBorder="1" applyAlignment="1">
      <alignment/>
    </xf>
    <xf numFmtId="0" fontId="1" fillId="0" borderId="6" xfId="0" applyFont="1" applyFill="1" applyBorder="1" applyAlignment="1">
      <alignment/>
    </xf>
    <xf numFmtId="0" fontId="19" fillId="0" borderId="0" xfId="0" applyFont="1" applyFill="1" applyAlignment="1" applyProtection="1">
      <alignment vertical="center"/>
      <protection hidden="1"/>
    </xf>
    <xf numFmtId="211" fontId="19" fillId="0" borderId="0" xfId="0" applyNumberFormat="1" applyFont="1" applyFill="1" applyAlignment="1" applyProtection="1">
      <alignment horizontal="right" vertical="center"/>
      <protection hidden="1"/>
    </xf>
    <xf numFmtId="0" fontId="2" fillId="0" borderId="0" xfId="0" applyFont="1" applyFill="1" applyAlignment="1">
      <alignment vertical="center"/>
    </xf>
    <xf numFmtId="0" fontId="19" fillId="0" borderId="0" xfId="0" applyFont="1" applyFill="1" applyAlignment="1">
      <alignment vertical="center"/>
    </xf>
    <xf numFmtId="0" fontId="17" fillId="0" borderId="0" xfId="0" applyFont="1" applyFill="1" applyBorder="1" applyAlignment="1">
      <alignment/>
    </xf>
    <xf numFmtId="210" fontId="17" fillId="0" borderId="0" xfId="0" applyNumberFormat="1" applyFont="1" applyFill="1" applyBorder="1" applyAlignment="1" applyProtection="1">
      <alignment vertical="center"/>
      <protection hidden="1"/>
    </xf>
    <xf numFmtId="229" fontId="17" fillId="0" borderId="0" xfId="16" applyNumberFormat="1" applyFont="1" applyFill="1" applyBorder="1" applyAlignment="1" applyProtection="1">
      <alignment horizontal="right" vertical="center"/>
      <protection hidden="1"/>
    </xf>
    <xf numFmtId="0" fontId="12" fillId="0" borderId="0" xfId="0" applyFont="1" applyFill="1" applyBorder="1" applyAlignment="1">
      <alignment/>
    </xf>
    <xf numFmtId="0" fontId="17" fillId="0" borderId="1" xfId="0" applyFont="1" applyFill="1" applyBorder="1" applyAlignment="1">
      <alignment/>
    </xf>
    <xf numFmtId="215" fontId="17" fillId="0" borderId="0" xfId="0" applyNumberFormat="1" applyFont="1" applyFill="1" applyBorder="1" applyAlignment="1" applyProtection="1">
      <alignment horizontal="left" vertical="center"/>
      <protection hidden="1"/>
    </xf>
    <xf numFmtId="216" fontId="17" fillId="0" borderId="0" xfId="0" applyNumberFormat="1" applyFont="1" applyFill="1" applyAlignment="1" applyProtection="1">
      <alignment vertical="center"/>
      <protection hidden="1"/>
    </xf>
    <xf numFmtId="210" fontId="17" fillId="0" borderId="0" xfId="0" applyNumberFormat="1" applyFont="1" applyFill="1" applyAlignment="1" applyProtection="1">
      <alignment vertical="center"/>
      <protection hidden="1"/>
    </xf>
    <xf numFmtId="0" fontId="17"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216" fontId="17" fillId="0" borderId="0" xfId="0" applyNumberFormat="1" applyFont="1" applyFill="1" applyBorder="1" applyAlignment="1" applyProtection="1">
      <alignment horizontal="left" vertical="center"/>
      <protection hidden="1"/>
    </xf>
    <xf numFmtId="210" fontId="17" fillId="0" borderId="0" xfId="0" applyNumberFormat="1" applyFont="1" applyFill="1" applyBorder="1" applyAlignment="1" applyProtection="1" quotePrefix="1">
      <alignment horizontal="left" vertical="center"/>
      <protection hidden="1"/>
    </xf>
    <xf numFmtId="0" fontId="17" fillId="0" borderId="0" xfId="0" applyFont="1" applyFill="1" applyBorder="1" applyAlignment="1">
      <alignment/>
    </xf>
    <xf numFmtId="210" fontId="17" fillId="0" borderId="0" xfId="0" applyNumberFormat="1" applyFont="1" applyFill="1" applyBorder="1" applyAlignment="1" applyProtection="1">
      <alignment horizontal="left" vertical="center"/>
      <protection hidden="1"/>
    </xf>
    <xf numFmtId="211" fontId="11" fillId="0" borderId="0" xfId="0" applyNumberFormat="1" applyFont="1" applyAlignment="1" applyProtection="1">
      <alignment vertical="center"/>
      <protection hidden="1"/>
    </xf>
    <xf numFmtId="0" fontId="11" fillId="0" borderId="0" xfId="0" applyFont="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210" fontId="11" fillId="0" borderId="0" xfId="0" applyNumberFormat="1" applyFont="1" applyFill="1" applyAlignment="1" applyProtection="1">
      <alignment horizontal="right" vertical="center"/>
      <protection hidden="1"/>
    </xf>
    <xf numFmtId="210" fontId="11" fillId="0" borderId="0" xfId="0" applyNumberFormat="1" applyFont="1" applyFill="1" applyAlignment="1" applyProtection="1">
      <alignment horizontal="left" vertical="center"/>
      <protection hidden="1"/>
    </xf>
    <xf numFmtId="211" fontId="11" fillId="0" borderId="0" xfId="0" applyNumberFormat="1" applyFont="1" applyFill="1" applyBorder="1" applyAlignment="1" applyProtection="1">
      <alignment vertical="center"/>
      <protection hidden="1"/>
    </xf>
    <xf numFmtId="211" fontId="11" fillId="0" borderId="0" xfId="0" applyNumberFormat="1" applyFont="1" applyFill="1" applyAlignment="1" applyProtection="1">
      <alignment vertical="center"/>
      <protection hidden="1"/>
    </xf>
    <xf numFmtId="211" fontId="13" fillId="0" borderId="0" xfId="0" applyNumberFormat="1" applyFont="1" applyFill="1" applyBorder="1" applyAlignment="1" applyProtection="1">
      <alignment horizontal="left" vertical="center"/>
      <protection hidden="1"/>
    </xf>
    <xf numFmtId="211" fontId="11" fillId="0" borderId="0" xfId="0" applyNumberFormat="1" applyFont="1" applyBorder="1" applyAlignment="1" applyProtection="1">
      <alignment vertical="center"/>
      <protection hidden="1"/>
    </xf>
    <xf numFmtId="0" fontId="11" fillId="0" borderId="1" xfId="0" applyFont="1" applyFill="1" applyBorder="1" applyAlignment="1" applyProtection="1">
      <alignment horizontal="left" vertical="center"/>
      <protection hidden="1"/>
    </xf>
    <xf numFmtId="0" fontId="11" fillId="0" borderId="1" xfId="0" applyFont="1" applyBorder="1" applyAlignment="1" applyProtection="1">
      <alignment vertical="center"/>
      <protection hidden="1"/>
    </xf>
    <xf numFmtId="216" fontId="19" fillId="0" borderId="0" xfId="0" applyNumberFormat="1" applyFont="1" applyBorder="1" applyAlignment="1" applyProtection="1">
      <alignment vertical="center"/>
      <protection hidden="1"/>
    </xf>
    <xf numFmtId="210" fontId="19" fillId="0" borderId="0" xfId="0" applyNumberFormat="1" applyFont="1" applyBorder="1" applyAlignment="1" applyProtection="1">
      <alignment vertical="center"/>
      <protection hidden="1"/>
    </xf>
    <xf numFmtId="210" fontId="19" fillId="0" borderId="0" xfId="0" applyNumberFormat="1" applyFont="1" applyAlignment="1" applyProtection="1">
      <alignment vertical="center"/>
      <protection hidden="1"/>
    </xf>
    <xf numFmtId="210" fontId="19" fillId="0" borderId="0" xfId="0" applyNumberFormat="1" applyFont="1" applyBorder="1" applyAlignment="1" applyProtection="1">
      <alignment horizontal="left" vertical="center"/>
      <protection hidden="1"/>
    </xf>
    <xf numFmtId="0" fontId="19" fillId="0" borderId="0" xfId="0" applyFont="1" applyAlignment="1">
      <alignment/>
    </xf>
    <xf numFmtId="216" fontId="19" fillId="0" borderId="1" xfId="0" applyNumberFormat="1" applyFont="1" applyFill="1" applyBorder="1" applyAlignment="1" applyProtection="1">
      <alignment vertical="center"/>
      <protection hidden="1"/>
    </xf>
    <xf numFmtId="210" fontId="19" fillId="0" borderId="1" xfId="0" applyNumberFormat="1" applyFont="1" applyFill="1" applyBorder="1" applyAlignment="1" applyProtection="1">
      <alignment horizontal="left" vertical="center"/>
      <protection hidden="1"/>
    </xf>
    <xf numFmtId="217" fontId="19" fillId="0" borderId="1" xfId="0" applyNumberFormat="1" applyFont="1" applyBorder="1" applyAlignment="1" applyProtection="1" quotePrefix="1">
      <alignment horizontal="right" vertical="center"/>
      <protection hidden="1"/>
    </xf>
    <xf numFmtId="217" fontId="19" fillId="0" borderId="1" xfId="0" applyNumberFormat="1" applyFont="1" applyBorder="1" applyAlignment="1" applyProtection="1">
      <alignment vertical="center"/>
      <protection hidden="1"/>
    </xf>
    <xf numFmtId="211" fontId="19" fillId="0" borderId="0" xfId="0" applyNumberFormat="1" applyFont="1" applyFill="1" applyBorder="1" applyAlignment="1" applyProtection="1">
      <alignment horizontal="right" vertical="center"/>
      <protection hidden="1"/>
    </xf>
    <xf numFmtId="210" fontId="20" fillId="0" borderId="0" xfId="0" applyNumberFormat="1" applyFont="1" applyBorder="1" applyAlignment="1" applyProtection="1">
      <alignment vertical="center"/>
      <protection hidden="1"/>
    </xf>
    <xf numFmtId="0" fontId="11" fillId="0" borderId="0" xfId="0" applyFont="1" applyFill="1" applyBorder="1" applyAlignment="1">
      <alignment vertical="center"/>
    </xf>
    <xf numFmtId="211" fontId="27" fillId="0" borderId="0" xfId="0" applyNumberFormat="1" applyFont="1" applyFill="1" applyAlignment="1" applyProtection="1">
      <alignment vertical="center"/>
      <protection hidden="1"/>
    </xf>
    <xf numFmtId="0" fontId="3" fillId="0" borderId="0" xfId="0" applyFont="1" applyBorder="1" applyAlignment="1" applyProtection="1">
      <alignment horizontal="left" vertical="center"/>
      <protection hidden="1"/>
    </xf>
    <xf numFmtId="221" fontId="11" fillId="0" borderId="0" xfId="0" applyNumberFormat="1" applyFont="1" applyAlignment="1" applyProtection="1">
      <alignment vertical="center"/>
      <protection hidden="1"/>
    </xf>
    <xf numFmtId="0" fontId="17" fillId="0" borderId="7" xfId="0" applyFont="1" applyFill="1" applyBorder="1" applyAlignment="1">
      <alignment/>
    </xf>
    <xf numFmtId="0" fontId="1" fillId="0" borderId="0" xfId="0" applyFont="1" applyFill="1" applyBorder="1" applyAlignment="1" applyProtection="1">
      <alignment horizontal="right" vertical="center"/>
      <protection hidden="1"/>
    </xf>
    <xf numFmtId="0" fontId="16" fillId="0" borderId="0" xfId="0" applyFont="1" applyFill="1" applyBorder="1" applyAlignment="1" applyProtection="1">
      <alignment vertical="center"/>
      <protection hidden="1"/>
    </xf>
    <xf numFmtId="212" fontId="13" fillId="0" borderId="0" xfId="0" applyNumberFormat="1" applyFont="1" applyFill="1" applyBorder="1" applyAlignment="1" applyProtection="1">
      <alignment horizontal="left" vertical="center"/>
      <protection hidden="1"/>
    </xf>
    <xf numFmtId="215" fontId="11" fillId="0" borderId="0" xfId="0" applyNumberFormat="1" applyFont="1" applyFill="1" applyBorder="1" applyAlignment="1" applyProtection="1">
      <alignment horizontal="left" vertical="center"/>
      <protection hidden="1"/>
    </xf>
    <xf numFmtId="215" fontId="11" fillId="0" borderId="0" xfId="15" applyNumberFormat="1" applyFont="1" applyFill="1" applyBorder="1" applyAlignment="1" applyProtection="1" quotePrefix="1">
      <alignment horizontal="left" vertical="center"/>
      <protection hidden="1"/>
    </xf>
    <xf numFmtId="210" fontId="11" fillId="0" borderId="0" xfId="0" applyNumberFormat="1" applyFont="1" applyFill="1" applyBorder="1" applyAlignment="1" applyProtection="1">
      <alignment horizontal="center" vertical="center"/>
      <protection hidden="1"/>
    </xf>
    <xf numFmtId="210" fontId="13" fillId="0" borderId="0" xfId="0" applyNumberFormat="1" applyFont="1" applyBorder="1" applyAlignment="1" applyProtection="1">
      <alignment vertical="center"/>
      <protection hidden="1"/>
    </xf>
    <xf numFmtId="215" fontId="11" fillId="0" borderId="1" xfId="0" applyNumberFormat="1" applyFont="1" applyFill="1" applyBorder="1" applyAlignment="1" applyProtection="1">
      <alignment horizontal="left" vertical="center"/>
      <protection hidden="1"/>
    </xf>
    <xf numFmtId="210" fontId="11" fillId="0" borderId="1" xfId="0" applyNumberFormat="1" applyFont="1" applyFill="1" applyBorder="1" applyAlignment="1" applyProtection="1">
      <alignment horizontal="left" vertical="center"/>
      <protection hidden="1"/>
    </xf>
    <xf numFmtId="211" fontId="11" fillId="0" borderId="1" xfId="0" applyNumberFormat="1" applyFont="1" applyBorder="1" applyAlignment="1" applyProtection="1">
      <alignment horizontal="right" vertical="center"/>
      <protection hidden="1"/>
    </xf>
    <xf numFmtId="210" fontId="11" fillId="0" borderId="1" xfId="0" applyNumberFormat="1" applyFont="1" applyBorder="1" applyAlignment="1" applyProtection="1">
      <alignment vertical="center"/>
      <protection hidden="1"/>
    </xf>
    <xf numFmtId="0" fontId="4" fillId="0" borderId="1"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9" fillId="0" borderId="0"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216" fontId="11" fillId="0" borderId="0" xfId="0" applyNumberFormat="1" applyFont="1" applyFill="1" applyBorder="1" applyAlignment="1" applyProtection="1">
      <alignment horizontal="left" vertical="center"/>
      <protection hidden="1"/>
    </xf>
    <xf numFmtId="216" fontId="11" fillId="0" borderId="0" xfId="0" applyNumberFormat="1" applyFont="1" applyFill="1" applyBorder="1" applyAlignment="1" applyProtection="1">
      <alignment vertical="center"/>
      <protection hidden="1"/>
    </xf>
    <xf numFmtId="216" fontId="11" fillId="0" borderId="0" xfId="15" applyNumberFormat="1" applyFont="1" applyFill="1" applyBorder="1" applyAlignment="1" applyProtection="1" quotePrefix="1">
      <alignment horizontal="left" vertical="center"/>
      <protection hidden="1"/>
    </xf>
    <xf numFmtId="216" fontId="11" fillId="0" borderId="1" xfId="0" applyNumberFormat="1" applyFont="1" applyFill="1" applyBorder="1" applyAlignment="1" applyProtection="1">
      <alignment vertical="center"/>
      <protection hidden="1"/>
    </xf>
    <xf numFmtId="210" fontId="11" fillId="0" borderId="1" xfId="0" applyNumberFormat="1" applyFont="1" applyFill="1" applyBorder="1" applyAlignment="1" applyProtection="1">
      <alignment vertical="center"/>
      <protection hidden="1"/>
    </xf>
    <xf numFmtId="211" fontId="11" fillId="0" borderId="1" xfId="0" applyNumberFormat="1" applyFont="1" applyFill="1" applyBorder="1" applyAlignment="1" applyProtection="1">
      <alignment horizontal="right" vertical="center"/>
      <protection hidden="1"/>
    </xf>
    <xf numFmtId="211" fontId="11" fillId="0" borderId="0" xfId="0" applyNumberFormat="1" applyFont="1" applyFill="1" applyBorder="1" applyAlignment="1" applyProtection="1">
      <alignment horizontal="center" vertical="center"/>
      <protection hidden="1"/>
    </xf>
    <xf numFmtId="216" fontId="1" fillId="0" borderId="0" xfId="0" applyNumberFormat="1" applyFont="1" applyFill="1" applyBorder="1" applyAlignment="1" applyProtection="1" quotePrefix="1">
      <alignment/>
      <protection hidden="1"/>
    </xf>
    <xf numFmtId="216" fontId="1" fillId="0" borderId="0" xfId="0" applyNumberFormat="1" applyFont="1" applyFill="1" applyAlignment="1" applyProtection="1">
      <alignment horizontal="left"/>
      <protection hidden="1"/>
    </xf>
    <xf numFmtId="210" fontId="1" fillId="0" borderId="0" xfId="0" applyNumberFormat="1" applyFont="1" applyFill="1" applyBorder="1" applyAlignment="1" applyProtection="1">
      <alignment horizontal="left"/>
      <protection hidden="1"/>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Border="1" applyAlignment="1">
      <alignment vertical="center" shrinkToFit="1"/>
    </xf>
    <xf numFmtId="0" fontId="4"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4" fillId="0" borderId="0" xfId="0" applyFont="1" applyFill="1" applyAlignment="1">
      <alignment/>
    </xf>
    <xf numFmtId="0" fontId="11" fillId="0" borderId="1" xfId="0" applyFont="1" applyFill="1" applyBorder="1" applyAlignment="1">
      <alignment vertical="center"/>
    </xf>
    <xf numFmtId="0" fontId="11" fillId="0" borderId="1" xfId="0" applyFont="1" applyFill="1" applyBorder="1" applyAlignment="1">
      <alignment/>
    </xf>
    <xf numFmtId="0" fontId="11" fillId="0" borderId="0" xfId="0" applyFont="1" applyFill="1" applyAlignment="1">
      <alignment/>
    </xf>
    <xf numFmtId="211" fontId="19" fillId="0" borderId="0" xfId="0" applyNumberFormat="1" applyFont="1" applyFill="1" applyAlignment="1" applyProtection="1">
      <alignment horizontal="right" vertical="top"/>
      <protection hidden="1"/>
    </xf>
    <xf numFmtId="0" fontId="2" fillId="0" borderId="0" xfId="0" applyFont="1" applyFill="1" applyAlignment="1" applyProtection="1">
      <alignment vertical="top"/>
      <protection hidden="1"/>
    </xf>
    <xf numFmtId="0" fontId="19" fillId="0" borderId="0" xfId="0" applyFont="1" applyFill="1" applyAlignment="1" applyProtection="1">
      <alignment horizontal="left" vertical="top"/>
      <protection hidden="1"/>
    </xf>
    <xf numFmtId="0" fontId="19" fillId="0" borderId="0" xfId="0" applyFont="1" applyFill="1" applyAlignment="1" applyProtection="1">
      <alignment vertical="top"/>
      <protection hidden="1"/>
    </xf>
    <xf numFmtId="210" fontId="5" fillId="0" borderId="0" xfId="0" applyNumberFormat="1" applyFont="1" applyFill="1" applyBorder="1" applyAlignment="1" applyProtection="1">
      <alignment horizontal="right" vertical="center"/>
      <protection hidden="1"/>
    </xf>
    <xf numFmtId="211" fontId="11" fillId="0" borderId="1" xfId="0" applyNumberFormat="1" applyFont="1" applyFill="1" applyBorder="1" applyAlignment="1" applyProtection="1">
      <alignment vertical="center"/>
      <protection hidden="1"/>
    </xf>
    <xf numFmtId="216" fontId="19" fillId="0" borderId="0" xfId="0" applyNumberFormat="1" applyFont="1" applyFill="1" applyAlignment="1" applyProtection="1">
      <alignment horizontal="right" vertical="center"/>
      <protection hidden="1"/>
    </xf>
    <xf numFmtId="0" fontId="19"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horizontal="left" vertical="center"/>
      <protection hidden="1"/>
    </xf>
    <xf numFmtId="0" fontId="5" fillId="0" borderId="0" xfId="0" applyFont="1" applyFill="1" applyBorder="1" applyAlignment="1" applyProtection="1">
      <alignment horizontal="right" vertical="center"/>
      <protection hidden="1"/>
    </xf>
    <xf numFmtId="214" fontId="11" fillId="0" borderId="0" xfId="0" applyNumberFormat="1" applyFont="1" applyFill="1" applyBorder="1" applyAlignment="1" applyProtection="1">
      <alignment horizontal="left" vertical="center"/>
      <protection hidden="1"/>
    </xf>
    <xf numFmtId="0" fontId="11" fillId="0" borderId="1" xfId="0" applyFont="1" applyFill="1" applyBorder="1" applyAlignment="1" applyProtection="1">
      <alignment vertical="center"/>
      <protection hidden="1"/>
    </xf>
    <xf numFmtId="216" fontId="4" fillId="0" borderId="0" xfId="0" applyNumberFormat="1" applyFont="1" applyBorder="1" applyAlignment="1" applyProtection="1">
      <alignment horizontal="left" vertical="center"/>
      <protection hidden="1"/>
    </xf>
    <xf numFmtId="210" fontId="1" fillId="0" borderId="0" xfId="0" applyNumberFormat="1" applyFont="1" applyBorder="1" applyAlignment="1" applyProtection="1">
      <alignment horizontal="right" vertical="center"/>
      <protection hidden="1"/>
    </xf>
    <xf numFmtId="217" fontId="11" fillId="0" borderId="0" xfId="0" applyNumberFormat="1" applyFont="1" applyAlignment="1" applyProtection="1" quotePrefix="1">
      <alignment horizontal="right" vertical="center"/>
      <protection hidden="1"/>
    </xf>
    <xf numFmtId="217" fontId="11" fillId="0" borderId="0" xfId="0" applyNumberFormat="1" applyFont="1" applyBorder="1" applyAlignment="1" applyProtection="1">
      <alignment horizontal="right" vertical="center"/>
      <protection hidden="1"/>
    </xf>
    <xf numFmtId="217" fontId="11" fillId="0" borderId="0" xfId="0" applyNumberFormat="1" applyFont="1" applyAlignment="1" applyProtection="1">
      <alignment horizontal="right" vertical="center"/>
      <protection hidden="1"/>
    </xf>
    <xf numFmtId="217" fontId="11" fillId="0" borderId="0" xfId="0" applyNumberFormat="1" applyFont="1" applyBorder="1" applyAlignment="1" applyProtection="1">
      <alignment vertical="center"/>
      <protection hidden="1"/>
    </xf>
    <xf numFmtId="217" fontId="11" fillId="0" borderId="0" xfId="0" applyNumberFormat="1" applyFont="1" applyBorder="1" applyAlignment="1" applyProtection="1" quotePrefix="1">
      <alignment horizontal="right" vertical="center"/>
      <protection hidden="1"/>
    </xf>
    <xf numFmtId="217" fontId="11" fillId="0" borderId="0" xfId="0" applyNumberFormat="1" applyFont="1" applyAlignment="1" applyProtection="1">
      <alignment vertical="center"/>
      <protection hidden="1"/>
    </xf>
    <xf numFmtId="220" fontId="11" fillId="0" borderId="0" xfId="0" applyNumberFormat="1" applyFont="1" applyAlignment="1" applyProtection="1">
      <alignment horizontal="right" vertical="center"/>
      <protection hidden="1"/>
    </xf>
    <xf numFmtId="217" fontId="11" fillId="0" borderId="0" xfId="0" applyNumberFormat="1" applyFont="1" applyAlignment="1">
      <alignment/>
    </xf>
    <xf numFmtId="216" fontId="19" fillId="0" borderId="0" xfId="0" applyNumberFormat="1" applyFont="1" applyBorder="1" applyAlignment="1" applyProtection="1">
      <alignment horizontal="right" vertical="center"/>
      <protection hidden="1"/>
    </xf>
    <xf numFmtId="210" fontId="2" fillId="0" borderId="0" xfId="0" applyNumberFormat="1" applyFont="1" applyAlignment="1" applyProtection="1">
      <alignment vertical="center"/>
      <protection hidden="1"/>
    </xf>
    <xf numFmtId="0" fontId="4" fillId="0" borderId="2" xfId="0" applyNumberFormat="1" applyFont="1" applyFill="1" applyBorder="1" applyAlignment="1" applyProtection="1">
      <alignment horizontal="center" vertical="center"/>
      <protection hidden="1"/>
    </xf>
    <xf numFmtId="0" fontId="4" fillId="0" borderId="3" xfId="0" applyNumberFormat="1"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5" fillId="0" borderId="1" xfId="0" applyFont="1" applyFill="1" applyBorder="1" applyAlignment="1" applyProtection="1">
      <alignment horizontal="right" vertical="center"/>
      <protection hidden="1"/>
    </xf>
    <xf numFmtId="0" fontId="4" fillId="0" borderId="1" xfId="0" applyFont="1" applyFill="1" applyBorder="1" applyAlignment="1" applyProtection="1">
      <alignment horizontal="right" vertical="center"/>
      <protection hidden="1"/>
    </xf>
    <xf numFmtId="210" fontId="11" fillId="0" borderId="1" xfId="0" applyNumberFormat="1" applyFont="1" applyFill="1" applyBorder="1" applyAlignment="1" applyProtection="1">
      <alignment horizontal="center" vertical="center"/>
      <protection hidden="1"/>
    </xf>
    <xf numFmtId="210" fontId="2" fillId="0" borderId="0" xfId="0" applyNumberFormat="1" applyFont="1" applyFill="1" applyAlignment="1" applyProtection="1">
      <alignment vertical="center"/>
      <protection hidden="1"/>
    </xf>
    <xf numFmtId="210" fontId="19" fillId="0" borderId="0" xfId="0" applyNumberFormat="1"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wrapText="1" shrinkToFit="1"/>
      <protection hidden="1"/>
    </xf>
    <xf numFmtId="221" fontId="19" fillId="0" borderId="0" xfId="0" applyNumberFormat="1" applyFont="1" applyAlignment="1" applyProtection="1">
      <alignment horizontal="right" vertical="center"/>
      <protection hidden="1"/>
    </xf>
    <xf numFmtId="221" fontId="2" fillId="0" borderId="0" xfId="0" applyNumberFormat="1" applyFont="1" applyAlignment="1" applyProtection="1">
      <alignment vertical="center"/>
      <protection hidden="1"/>
    </xf>
    <xf numFmtId="221" fontId="19" fillId="0" borderId="0" xfId="0" applyNumberFormat="1" applyFont="1" applyAlignment="1" applyProtection="1">
      <alignment vertical="center"/>
      <protection hidden="1"/>
    </xf>
    <xf numFmtId="221" fontId="4" fillId="0" borderId="9" xfId="0" applyNumberFormat="1" applyFont="1" applyBorder="1" applyAlignment="1" applyProtection="1">
      <alignment horizontal="center" vertical="center"/>
      <protection hidden="1"/>
    </xf>
    <xf numFmtId="221" fontId="4" fillId="0" borderId="8" xfId="0" applyNumberFormat="1" applyFont="1" applyBorder="1" applyAlignment="1" applyProtection="1">
      <alignment horizontal="center" vertical="center"/>
      <protection hidden="1"/>
    </xf>
    <xf numFmtId="221" fontId="4" fillId="0" borderId="2" xfId="0" applyNumberFormat="1" applyFont="1" applyBorder="1" applyAlignment="1" applyProtection="1">
      <alignment horizontal="center" vertical="center"/>
      <protection hidden="1"/>
    </xf>
    <xf numFmtId="221" fontId="4" fillId="0" borderId="0" xfId="0" applyNumberFormat="1" applyFont="1" applyBorder="1" applyAlignment="1" applyProtection="1">
      <alignment horizontal="center" vertical="center"/>
      <protection hidden="1"/>
    </xf>
    <xf numFmtId="221" fontId="4" fillId="0" borderId="0" xfId="0" applyNumberFormat="1" applyFont="1" applyFill="1" applyBorder="1" applyAlignment="1" applyProtection="1">
      <alignment vertical="center"/>
      <protection hidden="1"/>
    </xf>
    <xf numFmtId="210" fontId="4" fillId="0" borderId="1" xfId="0" applyNumberFormat="1" applyFont="1" applyFill="1" applyBorder="1" applyAlignment="1" applyProtection="1">
      <alignment horizontal="left" vertical="center"/>
      <protection hidden="1"/>
    </xf>
    <xf numFmtId="221" fontId="4" fillId="0" borderId="1" xfId="0" applyNumberFormat="1" applyFont="1" applyBorder="1" applyAlignment="1" applyProtection="1">
      <alignment vertical="center"/>
      <protection hidden="1"/>
    </xf>
    <xf numFmtId="216" fontId="2" fillId="0" borderId="0" xfId="0" applyNumberFormat="1" applyFont="1" applyAlignment="1" applyProtection="1">
      <alignment horizontal="right" vertical="center"/>
      <protection hidden="1"/>
    </xf>
    <xf numFmtId="0" fontId="19" fillId="0" borderId="0" xfId="0" applyFont="1" applyAlignment="1" applyProtection="1">
      <alignment vertical="center"/>
      <protection hidden="1"/>
    </xf>
    <xf numFmtId="216" fontId="19" fillId="0" borderId="0" xfId="0" applyNumberFormat="1" applyFont="1" applyAlignment="1" applyProtection="1">
      <alignment horizontal="right" vertical="center"/>
      <protection hidden="1"/>
    </xf>
    <xf numFmtId="221" fontId="4" fillId="0" borderId="9" xfId="0" applyNumberFormat="1" applyFont="1" applyFill="1" applyBorder="1" applyAlignment="1" applyProtection="1">
      <alignment horizontal="center" vertical="center"/>
      <protection hidden="1"/>
    </xf>
    <xf numFmtId="221" fontId="4" fillId="0" borderId="10" xfId="0" applyNumberFormat="1" applyFont="1" applyFill="1" applyBorder="1" applyAlignment="1" applyProtection="1">
      <alignment horizontal="center" vertical="center"/>
      <protection hidden="1"/>
    </xf>
    <xf numFmtId="221" fontId="4" fillId="0" borderId="2" xfId="0" applyNumberFormat="1" applyFont="1" applyFill="1" applyBorder="1" applyAlignment="1" applyProtection="1">
      <alignment horizontal="center" vertical="center"/>
      <protection hidden="1"/>
    </xf>
    <xf numFmtId="221" fontId="4" fillId="0" borderId="0" xfId="0" applyNumberFormat="1" applyFont="1" applyFill="1" applyBorder="1" applyAlignment="1" applyProtection="1">
      <alignment horizontal="center" vertical="center"/>
      <protection hidden="1"/>
    </xf>
    <xf numFmtId="221" fontId="11" fillId="0" borderId="0" xfId="0" applyNumberFormat="1" applyFont="1" applyFill="1" applyBorder="1" applyAlignment="1" applyProtection="1">
      <alignment vertical="center"/>
      <protection hidden="1"/>
    </xf>
    <xf numFmtId="221" fontId="11" fillId="0" borderId="0" xfId="0" applyNumberFormat="1" applyFont="1" applyFill="1" applyAlignment="1" applyProtection="1">
      <alignment vertical="center"/>
      <protection hidden="1"/>
    </xf>
    <xf numFmtId="221" fontId="11" fillId="0" borderId="1" xfId="0" applyNumberFormat="1" applyFont="1" applyFill="1" applyBorder="1" applyAlignment="1" applyProtection="1">
      <alignment vertical="center"/>
      <protection hidden="1"/>
    </xf>
    <xf numFmtId="216" fontId="2" fillId="0" borderId="0" xfId="0" applyNumberFormat="1" applyFont="1" applyFill="1" applyAlignment="1" applyProtection="1">
      <alignment horizontal="right" vertical="center"/>
      <protection hidden="1"/>
    </xf>
    <xf numFmtId="221" fontId="19" fillId="0" borderId="0" xfId="0" applyNumberFormat="1" applyFont="1" applyFill="1" applyAlignment="1" applyProtection="1">
      <alignment vertical="center"/>
      <protection hidden="1"/>
    </xf>
    <xf numFmtId="221" fontId="4" fillId="0" borderId="3" xfId="0" applyNumberFormat="1" applyFont="1" applyBorder="1" applyAlignment="1" applyProtection="1">
      <alignment horizontal="center" vertical="center"/>
      <protection hidden="1"/>
    </xf>
    <xf numFmtId="0" fontId="4" fillId="0" borderId="9" xfId="0" applyNumberFormat="1" applyFont="1" applyFill="1" applyBorder="1" applyAlignment="1" applyProtection="1">
      <alignment horizontal="center" vertical="center"/>
      <protection hidden="1"/>
    </xf>
    <xf numFmtId="0" fontId="4" fillId="0" borderId="8" xfId="0" applyNumberFormat="1" applyFont="1" applyFill="1" applyBorder="1" applyAlignment="1" applyProtection="1">
      <alignment horizontal="center" vertical="center"/>
      <protection hidden="1"/>
    </xf>
    <xf numFmtId="0" fontId="4" fillId="0" borderId="0" xfId="0" applyNumberFormat="1" applyFont="1" applyFill="1" applyAlignment="1" applyProtection="1">
      <alignment vertical="center"/>
      <protection hidden="1"/>
    </xf>
    <xf numFmtId="0" fontId="4" fillId="0" borderId="2" xfId="0" applyNumberFormat="1" applyFont="1" applyFill="1" applyBorder="1" applyAlignment="1" applyProtection="1">
      <alignment horizontal="center" vertical="center" shrinkToFit="1"/>
      <protection hidden="1"/>
    </xf>
    <xf numFmtId="0" fontId="4" fillId="0" borderId="3" xfId="0" applyNumberFormat="1" applyFont="1" applyFill="1" applyBorder="1" applyAlignment="1" applyProtection="1">
      <alignment horizontal="center" vertical="center" shrinkToFit="1"/>
      <protection hidden="1"/>
    </xf>
    <xf numFmtId="0" fontId="4" fillId="0" borderId="5" xfId="0" applyNumberFormat="1" applyFont="1" applyFill="1" applyBorder="1" applyAlignment="1" applyProtection="1">
      <alignment vertical="center" shrinkToFit="1"/>
      <protection hidden="1"/>
    </xf>
    <xf numFmtId="0" fontId="4" fillId="0" borderId="4" xfId="0" applyNumberFormat="1" applyFont="1" applyFill="1" applyBorder="1" applyAlignment="1" applyProtection="1">
      <alignment vertical="center" shrinkToFit="1"/>
      <protection hidden="1"/>
    </xf>
    <xf numFmtId="0" fontId="2" fillId="0" borderId="0" xfId="0" applyFont="1" applyAlignment="1">
      <alignment/>
    </xf>
    <xf numFmtId="0" fontId="19" fillId="0" borderId="0" xfId="0" applyFont="1" applyAlignment="1">
      <alignment horizontal="right"/>
    </xf>
    <xf numFmtId="211" fontId="19" fillId="0" borderId="0" xfId="0" applyNumberFormat="1" applyFont="1" applyBorder="1" applyAlignment="1" applyProtection="1">
      <alignment horizontal="right" vertical="center"/>
      <protection hidden="1"/>
    </xf>
    <xf numFmtId="215" fontId="11" fillId="0" borderId="0" xfId="0" applyNumberFormat="1" applyFont="1" applyAlignment="1" applyProtection="1">
      <alignment horizontal="right" vertical="center"/>
      <protection hidden="1"/>
    </xf>
    <xf numFmtId="219" fontId="11" fillId="0" borderId="0" xfId="0" applyNumberFormat="1" applyFont="1" applyBorder="1" applyAlignment="1" applyProtection="1">
      <alignment vertical="center"/>
      <protection hidden="1"/>
    </xf>
    <xf numFmtId="215" fontId="11" fillId="0" borderId="0" xfId="0" applyNumberFormat="1" applyFont="1" applyBorder="1" applyAlignment="1" applyProtection="1">
      <alignment horizontal="right" vertical="center"/>
      <protection hidden="1"/>
    </xf>
    <xf numFmtId="215" fontId="11" fillId="0" borderId="0" xfId="0" applyNumberFormat="1" applyFont="1" applyFill="1" applyBorder="1" applyAlignment="1" applyProtection="1">
      <alignment horizontal="right" vertical="center"/>
      <protection hidden="1"/>
    </xf>
    <xf numFmtId="215" fontId="13" fillId="0" borderId="0" xfId="0" applyNumberFormat="1" applyFont="1" applyBorder="1" applyAlignment="1" applyProtection="1">
      <alignment horizontal="right" vertical="center"/>
      <protection hidden="1"/>
    </xf>
    <xf numFmtId="215" fontId="11" fillId="0" borderId="0" xfId="15" applyNumberFormat="1" applyFont="1" applyFill="1" applyBorder="1" applyAlignment="1" applyProtection="1" quotePrefix="1">
      <alignment horizontal="right" vertical="center"/>
      <protection hidden="1"/>
    </xf>
    <xf numFmtId="215" fontId="11" fillId="0" borderId="1" xfId="0" applyNumberFormat="1" applyFont="1" applyFill="1" applyBorder="1" applyAlignment="1" applyProtection="1">
      <alignment horizontal="right" vertical="center"/>
      <protection hidden="1"/>
    </xf>
    <xf numFmtId="0" fontId="4" fillId="0" borderId="9" xfId="0" applyFont="1" applyBorder="1" applyAlignment="1" applyProtection="1">
      <alignment horizontal="center" vertical="center"/>
      <protection hidden="1"/>
    </xf>
    <xf numFmtId="0" fontId="4" fillId="0" borderId="1" xfId="0" applyFont="1" applyBorder="1" applyAlignment="1" applyProtection="1">
      <alignment horizontal="left" vertical="center"/>
      <protection hidden="1"/>
    </xf>
    <xf numFmtId="0" fontId="4" fillId="0" borderId="1" xfId="0" applyFont="1" applyBorder="1" applyAlignment="1" applyProtection="1" quotePrefix="1">
      <alignment horizontal="left" vertical="center"/>
      <protection hidden="1"/>
    </xf>
    <xf numFmtId="217" fontId="1" fillId="0" borderId="0" xfId="0" applyNumberFormat="1" applyFont="1" applyBorder="1" applyAlignment="1" applyProtection="1">
      <alignment horizontal="right"/>
      <protection hidden="1"/>
    </xf>
    <xf numFmtId="210" fontId="19" fillId="0" borderId="0" xfId="0" applyNumberFormat="1" applyFont="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216" fontId="19" fillId="0" borderId="0" xfId="0" applyNumberFormat="1" applyFont="1" applyAlignment="1" applyProtection="1">
      <alignment vertical="center"/>
      <protection hidden="1"/>
    </xf>
    <xf numFmtId="211" fontId="19" fillId="0" borderId="0" xfId="0" applyNumberFormat="1" applyFont="1" applyAlignment="1" applyProtection="1">
      <alignment horizontal="right" vertical="center"/>
      <protection hidden="1"/>
    </xf>
    <xf numFmtId="0" fontId="19" fillId="0" borderId="0" xfId="0" applyFont="1" applyAlignment="1" applyProtection="1">
      <alignment horizontal="center" vertical="center"/>
      <protection hidden="1"/>
    </xf>
    <xf numFmtId="0" fontId="19" fillId="0" borderId="0" xfId="0" applyFont="1" applyAlignment="1">
      <alignment vertical="center"/>
    </xf>
    <xf numFmtId="0" fontId="9"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40" fillId="0" borderId="0" xfId="0" applyFont="1" applyFill="1" applyBorder="1" applyAlignment="1" applyProtection="1">
      <alignment horizontal="left" vertical="center"/>
      <protection hidden="1"/>
    </xf>
    <xf numFmtId="210" fontId="40" fillId="0" borderId="0" xfId="0" applyNumberFormat="1" applyFont="1" applyFill="1" applyBorder="1" applyAlignment="1" applyProtection="1">
      <alignment horizontal="right" vertical="center"/>
      <protection hidden="1"/>
    </xf>
    <xf numFmtId="210" fontId="40" fillId="0" borderId="0" xfId="0" applyNumberFormat="1" applyFont="1" applyFill="1" applyBorder="1" applyAlignment="1" applyProtection="1">
      <alignment vertical="center"/>
      <protection hidden="1"/>
    </xf>
    <xf numFmtId="210" fontId="40" fillId="0" borderId="0" xfId="0" applyNumberFormat="1" applyFont="1" applyFill="1" applyBorder="1" applyAlignment="1" applyProtection="1">
      <alignment horizontal="center" vertical="center"/>
      <protection hidden="1"/>
    </xf>
    <xf numFmtId="0" fontId="40" fillId="0" borderId="0" xfId="0" applyFont="1" applyAlignment="1" applyProtection="1">
      <alignment vertical="center"/>
      <protection hidden="1"/>
    </xf>
    <xf numFmtId="0" fontId="11" fillId="0" borderId="1" xfId="0" applyFont="1" applyFill="1" applyBorder="1" applyAlignment="1" applyProtection="1">
      <alignment horizontal="center" vertical="center"/>
      <protection hidden="1"/>
    </xf>
    <xf numFmtId="211" fontId="11" fillId="0" borderId="1" xfId="0" applyNumberFormat="1" applyFont="1" applyFill="1" applyBorder="1" applyAlignment="1" applyProtection="1">
      <alignment horizontal="center" vertical="center"/>
      <protection hidden="1"/>
    </xf>
    <xf numFmtId="0" fontId="1" fillId="0" borderId="0" xfId="0" applyNumberFormat="1" applyFont="1" applyBorder="1" applyAlignment="1" applyProtection="1">
      <alignment horizontal="left" vertical="center"/>
      <protection hidden="1"/>
    </xf>
    <xf numFmtId="0" fontId="1"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221" fontId="5" fillId="0" borderId="1" xfId="0" applyNumberFormat="1" applyFont="1" applyBorder="1" applyAlignment="1" applyProtection="1">
      <alignment horizontal="right" vertical="center"/>
      <protection hidden="1"/>
    </xf>
    <xf numFmtId="221" fontId="11" fillId="0" borderId="1" xfId="0" applyNumberFormat="1" applyFont="1" applyBorder="1" applyAlignment="1" applyProtection="1">
      <alignment vertical="center"/>
      <protection hidden="1"/>
    </xf>
    <xf numFmtId="0" fontId="4" fillId="0" borderId="0" xfId="0" applyFont="1" applyAlignment="1" applyProtection="1">
      <alignment horizontal="center" vertical="center" wrapText="1" shrinkToFit="1"/>
      <protection hidden="1"/>
    </xf>
    <xf numFmtId="210" fontId="19" fillId="0" borderId="0" xfId="0" applyNumberFormat="1" applyFont="1" applyAlignment="1" applyProtection="1">
      <alignment horizontal="left" vertical="center"/>
      <protection hidden="1"/>
    </xf>
    <xf numFmtId="0" fontId="27" fillId="0" borderId="0" xfId="0" applyFont="1" applyFill="1" applyBorder="1" applyAlignment="1" applyProtection="1">
      <alignment horizontal="left"/>
      <protection hidden="1"/>
    </xf>
    <xf numFmtId="211" fontId="27" fillId="0" borderId="0" xfId="0" applyNumberFormat="1" applyFont="1" applyFill="1" applyBorder="1" applyAlignment="1" applyProtection="1">
      <alignment/>
      <protection hidden="1"/>
    </xf>
    <xf numFmtId="0" fontId="27" fillId="0" borderId="0" xfId="0" applyFont="1" applyFill="1" applyBorder="1" applyAlignment="1" applyProtection="1">
      <alignment/>
      <protection hidden="1"/>
    </xf>
    <xf numFmtId="0" fontId="27" fillId="0" borderId="0" xfId="15" applyFont="1" applyFill="1" applyBorder="1" applyAlignment="1" applyProtection="1" quotePrefix="1">
      <alignment horizontal="left"/>
      <protection hidden="1"/>
    </xf>
    <xf numFmtId="0" fontId="27" fillId="0" borderId="0" xfId="0" applyFont="1" applyFill="1" applyAlignment="1" applyProtection="1">
      <alignment/>
      <protection hidden="1"/>
    </xf>
    <xf numFmtId="0" fontId="37" fillId="0" borderId="0" xfId="0" applyFont="1" applyFill="1" applyBorder="1" applyAlignment="1" applyProtection="1" quotePrefix="1">
      <alignment horizontal="left"/>
      <protection hidden="1"/>
    </xf>
    <xf numFmtId="0" fontId="37" fillId="0" borderId="0" xfId="0" applyFont="1" applyFill="1" applyBorder="1" applyAlignment="1" applyProtection="1">
      <alignment horizontal="left"/>
      <protection hidden="1"/>
    </xf>
    <xf numFmtId="212" fontId="37" fillId="0" borderId="0" xfId="0" applyNumberFormat="1" applyFont="1" applyFill="1" applyBorder="1" applyAlignment="1" applyProtection="1">
      <alignment horizontal="left"/>
      <protection hidden="1"/>
    </xf>
    <xf numFmtId="0" fontId="27" fillId="0" borderId="1" xfId="15" applyFont="1" applyFill="1" applyBorder="1" applyAlignment="1" applyProtection="1" quotePrefix="1">
      <alignment horizontal="left"/>
      <protection hidden="1"/>
    </xf>
    <xf numFmtId="0" fontId="27" fillId="0" borderId="1" xfId="0" applyFont="1" applyFill="1" applyBorder="1" applyAlignment="1" applyProtection="1" quotePrefix="1">
      <alignment horizontal="left"/>
      <protection hidden="1"/>
    </xf>
    <xf numFmtId="0" fontId="27" fillId="0" borderId="0" xfId="0" applyFont="1" applyFill="1" applyBorder="1" applyAlignment="1" applyProtection="1" quotePrefix="1">
      <alignment horizontal="left"/>
      <protection hidden="1"/>
    </xf>
    <xf numFmtId="0" fontId="6"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wrapText="1"/>
      <protection hidden="1"/>
    </xf>
    <xf numFmtId="219" fontId="11" fillId="0" borderId="0" xfId="0" applyNumberFormat="1" applyFont="1" applyBorder="1" applyAlignment="1" applyProtection="1">
      <alignment horizontal="right" vertical="center"/>
      <protection hidden="1"/>
    </xf>
    <xf numFmtId="0" fontId="4" fillId="0" borderId="4" xfId="0" applyFont="1" applyBorder="1" applyAlignment="1" applyProtection="1">
      <alignment vertical="center"/>
      <protection hidden="1"/>
    </xf>
    <xf numFmtId="0" fontId="0" fillId="0" borderId="0" xfId="0" applyAlignment="1" applyProtection="1">
      <alignment vertical="center" wrapText="1"/>
      <protection hidden="1"/>
    </xf>
    <xf numFmtId="0" fontId="18" fillId="0" borderId="5" xfId="0" applyFont="1" applyBorder="1" applyAlignment="1" applyProtection="1">
      <alignment horizontal="right" vertical="center"/>
      <protection hidden="1"/>
    </xf>
    <xf numFmtId="0" fontId="0" fillId="0" borderId="5" xfId="0" applyBorder="1" applyAlignment="1">
      <alignment/>
    </xf>
    <xf numFmtId="0" fontId="13" fillId="0" borderId="0" xfId="0" applyFont="1" applyBorder="1" applyAlignment="1">
      <alignment/>
    </xf>
    <xf numFmtId="226" fontId="13" fillId="0" borderId="0" xfId="0" applyNumberFormat="1" applyFont="1" applyBorder="1" applyAlignment="1">
      <alignment horizontal="right"/>
    </xf>
    <xf numFmtId="0" fontId="13" fillId="0" borderId="1" xfId="0" applyFont="1" applyBorder="1" applyAlignment="1">
      <alignment/>
    </xf>
    <xf numFmtId="211" fontId="4" fillId="0" borderId="0" xfId="0" applyNumberFormat="1" applyFont="1" applyFill="1" applyAlignment="1" applyProtection="1">
      <alignment vertical="center"/>
      <protection hidden="1"/>
    </xf>
    <xf numFmtId="221" fontId="1" fillId="0" borderId="0" xfId="15" applyNumberFormat="1" applyFont="1" applyFill="1" applyBorder="1" applyAlignment="1" applyProtection="1">
      <alignment horizontal="center" vertical="center"/>
      <protection hidden="1"/>
    </xf>
    <xf numFmtId="221" fontId="1" fillId="0" borderId="0" xfId="0" applyNumberFormat="1" applyFont="1" applyFill="1" applyAlignment="1" applyProtection="1">
      <alignment horizontal="center" vertical="center"/>
      <protection hidden="1"/>
    </xf>
    <xf numFmtId="0" fontId="13" fillId="0" borderId="0" xfId="0" applyFont="1" applyBorder="1" applyAlignment="1">
      <alignment/>
    </xf>
    <xf numFmtId="210" fontId="0"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quotePrefix="1">
      <alignment horizontal="left" vertical="center"/>
      <protection hidden="1"/>
    </xf>
    <xf numFmtId="0" fontId="0" fillId="0" borderId="0" xfId="0" applyFont="1" applyBorder="1" applyAlignment="1" applyProtection="1">
      <alignment horizontal="left" vertical="center"/>
      <protection hidden="1"/>
    </xf>
    <xf numFmtId="211" fontId="27" fillId="0" borderId="0" xfId="0" applyNumberFormat="1" applyFont="1" applyFill="1" applyAlignment="1" applyProtection="1">
      <alignment horizontal="center"/>
      <protection hidden="1"/>
    </xf>
    <xf numFmtId="0" fontId="39" fillId="0" borderId="0" xfId="0" applyFont="1" applyFill="1" applyBorder="1" applyAlignment="1" applyProtection="1">
      <alignment vertical="center" shrinkToFit="1"/>
      <protection hidden="1"/>
    </xf>
    <xf numFmtId="0" fontId="11" fillId="0" borderId="0" xfId="0" applyFont="1" applyAlignment="1" applyProtection="1">
      <alignment horizontal="right" vertical="center"/>
      <protection hidden="1"/>
    </xf>
    <xf numFmtId="0" fontId="13" fillId="0" borderId="0" xfId="0" applyFont="1" applyBorder="1" applyAlignment="1">
      <alignment shrinkToFit="1"/>
    </xf>
    <xf numFmtId="0" fontId="1" fillId="0" borderId="0" xfId="0" applyNumberFormat="1" applyFont="1" applyAlignment="1" applyProtection="1">
      <alignment horizontal="right" vertical="center"/>
      <protection hidden="1"/>
    </xf>
    <xf numFmtId="0" fontId="1" fillId="0" borderId="0" xfId="0" applyNumberFormat="1" applyFont="1" applyFill="1" applyBorder="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5"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6" fillId="0" borderId="0" xfId="0" applyFont="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210" fontId="16" fillId="0" borderId="0" xfId="0" applyNumberFormat="1" applyFont="1" applyFill="1" applyBorder="1" applyAlignment="1" applyProtection="1">
      <alignment vertical="center"/>
      <protection hidden="1"/>
    </xf>
    <xf numFmtId="215" fontId="16" fillId="0" borderId="0" xfId="0" applyNumberFormat="1" applyFont="1" applyFill="1" applyBorder="1" applyAlignment="1" applyProtection="1">
      <alignment vertical="center"/>
      <protection hidden="1"/>
    </xf>
    <xf numFmtId="210" fontId="16" fillId="0" borderId="1" xfId="0" applyNumberFormat="1" applyFont="1" applyFill="1" applyBorder="1" applyAlignment="1" applyProtection="1">
      <alignment vertical="center"/>
      <protection hidden="1"/>
    </xf>
    <xf numFmtId="215" fontId="16" fillId="0" borderId="1" xfId="0" applyNumberFormat="1"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16" fillId="0" borderId="0" xfId="0" applyFont="1" applyFill="1" applyAlignment="1" applyProtection="1">
      <alignment vertical="center"/>
      <protection hidden="1"/>
    </xf>
    <xf numFmtId="210" fontId="16" fillId="0" borderId="0" xfId="0" applyNumberFormat="1" applyFont="1" applyFill="1" applyAlignment="1" applyProtection="1">
      <alignment vertical="center"/>
      <protection hidden="1"/>
    </xf>
    <xf numFmtId="215" fontId="16" fillId="0" borderId="0" xfId="0" applyNumberFormat="1" applyFont="1" applyFill="1" applyAlignment="1" applyProtection="1">
      <alignment vertical="center"/>
      <protection hidden="1"/>
    </xf>
    <xf numFmtId="0" fontId="16" fillId="0" borderId="0" xfId="0" applyFont="1" applyFill="1" applyBorder="1" applyAlignment="1" applyProtection="1" quotePrefix="1">
      <alignment horizontal="left" vertical="center"/>
      <protection hidden="1"/>
    </xf>
    <xf numFmtId="210" fontId="1" fillId="0" borderId="0" xfId="0" applyNumberFormat="1" applyFont="1" applyFill="1" applyBorder="1" applyAlignment="1" applyProtection="1">
      <alignment vertical="center"/>
      <protection hidden="1"/>
    </xf>
    <xf numFmtId="210" fontId="4" fillId="0" borderId="0" xfId="0" applyNumberFormat="1" applyFont="1" applyFill="1" applyBorder="1" applyAlignment="1" applyProtection="1">
      <alignment vertical="center"/>
      <protection hidden="1"/>
    </xf>
    <xf numFmtId="210" fontId="4" fillId="0" borderId="0" xfId="0" applyNumberFormat="1" applyFont="1" applyFill="1" applyBorder="1" applyAlignment="1" applyProtection="1">
      <alignment horizontal="center" vertical="center"/>
      <protection hidden="1"/>
    </xf>
    <xf numFmtId="210" fontId="4" fillId="0" borderId="1" xfId="0" applyNumberFormat="1" applyFont="1" applyFill="1" applyBorder="1" applyAlignment="1" applyProtection="1">
      <alignment horizontal="center" vertical="center"/>
      <protection hidden="1"/>
    </xf>
    <xf numFmtId="0" fontId="16" fillId="0" borderId="0" xfId="0" applyNumberFormat="1" applyFont="1" applyFill="1" applyAlignment="1" applyProtection="1">
      <alignment vertical="center"/>
      <protection hidden="1"/>
    </xf>
    <xf numFmtId="0" fontId="16" fillId="0" borderId="0" xfId="0" applyNumberFormat="1" applyFont="1" applyFill="1" applyBorder="1" applyAlignment="1" applyProtection="1">
      <alignment vertical="center"/>
      <protection hidden="1"/>
    </xf>
    <xf numFmtId="0" fontId="11" fillId="0" borderId="0" xfId="0" applyNumberFormat="1" applyFont="1" applyFill="1" applyAlignment="1" applyProtection="1">
      <alignment vertical="center"/>
      <protection hidden="1"/>
    </xf>
    <xf numFmtId="0" fontId="1" fillId="0" borderId="0" xfId="0" applyNumberFormat="1" applyFont="1" applyFill="1" applyBorder="1" applyAlignment="1" applyProtection="1">
      <alignment vertical="center"/>
      <protection hidden="1"/>
    </xf>
    <xf numFmtId="0" fontId="16" fillId="0" borderId="1" xfId="0" applyNumberFormat="1" applyFont="1" applyFill="1" applyBorder="1" applyAlignment="1" applyProtection="1">
      <alignment vertical="center"/>
      <protection hidden="1"/>
    </xf>
    <xf numFmtId="211" fontId="16" fillId="0" borderId="1" xfId="0" applyNumberFormat="1" applyFont="1" applyFill="1" applyBorder="1" applyAlignment="1" applyProtection="1">
      <alignment vertical="center"/>
      <protection hidden="1"/>
    </xf>
    <xf numFmtId="211" fontId="4" fillId="0" borderId="0" xfId="0" applyNumberFormat="1" applyFont="1" applyFill="1" applyAlignment="1" applyProtection="1">
      <alignment horizontal="right" vertical="center"/>
      <protection hidden="1"/>
    </xf>
    <xf numFmtId="0" fontId="6" fillId="0" borderId="0" xfId="0" applyFont="1" applyFill="1" applyAlignment="1" applyProtection="1">
      <alignment vertical="center"/>
      <protection hidden="1"/>
    </xf>
    <xf numFmtId="210" fontId="4" fillId="0" borderId="0" xfId="0" applyNumberFormat="1" applyFont="1" applyFill="1" applyAlignment="1" applyProtection="1">
      <alignment vertical="center"/>
      <protection hidden="1"/>
    </xf>
    <xf numFmtId="215" fontId="4" fillId="0" borderId="0" xfId="0" applyNumberFormat="1" applyFont="1" applyFill="1" applyAlignment="1" applyProtection="1">
      <alignment vertical="center"/>
      <protection hidden="1"/>
    </xf>
    <xf numFmtId="0" fontId="4" fillId="0" borderId="0" xfId="0" applyFont="1" applyFill="1" applyAlignment="1">
      <alignment horizontal="right"/>
    </xf>
    <xf numFmtId="0" fontId="6" fillId="0" borderId="0" xfId="0" applyFont="1" applyFill="1" applyAlignment="1">
      <alignment/>
    </xf>
    <xf numFmtId="0" fontId="16" fillId="0" borderId="0" xfId="0" applyFont="1" applyFill="1" applyAlignment="1" applyProtection="1">
      <alignment horizontal="left" vertical="center"/>
      <protection hidden="1"/>
    </xf>
    <xf numFmtId="215" fontId="1" fillId="0" borderId="0" xfId="0" applyNumberFormat="1" applyFont="1" applyFill="1" applyBorder="1" applyAlignment="1" applyProtection="1" quotePrefix="1">
      <alignment horizontal="left" vertical="center"/>
      <protection hidden="1"/>
    </xf>
    <xf numFmtId="215" fontId="1" fillId="0" borderId="0" xfId="0" applyNumberFormat="1" applyFont="1" applyFill="1" applyAlignment="1" applyProtection="1">
      <alignment horizontal="left" vertical="center"/>
      <protection hidden="1"/>
    </xf>
    <xf numFmtId="210" fontId="4" fillId="0" borderId="0" xfId="0" applyNumberFormat="1" applyFont="1" applyFill="1" applyBorder="1" applyAlignment="1" applyProtection="1" quotePrefix="1">
      <alignment horizontal="left" vertical="center"/>
      <protection hidden="1"/>
    </xf>
    <xf numFmtId="211" fontId="11" fillId="0" borderId="0" xfId="15" applyNumberFormat="1" applyFont="1" applyFill="1" applyBorder="1" applyAlignment="1" applyProtection="1" quotePrefix="1">
      <alignment horizontal="left" vertical="center"/>
      <protection hidden="1"/>
    </xf>
    <xf numFmtId="215" fontId="1" fillId="0" borderId="0" xfId="0" applyNumberFormat="1" applyFont="1" applyFill="1" applyAlignment="1" applyProtection="1">
      <alignment vertical="center"/>
      <protection hidden="1"/>
    </xf>
    <xf numFmtId="215" fontId="1"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horizontal="right" vertical="center"/>
      <protection hidden="1"/>
    </xf>
    <xf numFmtId="210" fontId="1" fillId="0" borderId="1" xfId="0" applyNumberFormat="1" applyFont="1" applyFill="1" applyBorder="1" applyAlignment="1" applyProtection="1">
      <alignment vertical="center"/>
      <protection hidden="1"/>
    </xf>
    <xf numFmtId="0" fontId="40" fillId="0" borderId="1" xfId="0" applyFont="1" applyFill="1" applyBorder="1" applyAlignment="1" applyProtection="1">
      <alignment horizontal="right" vertical="center"/>
      <protection hidden="1"/>
    </xf>
    <xf numFmtId="0" fontId="40" fillId="0" borderId="0" xfId="0" applyFont="1" applyFill="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4" fillId="0" borderId="10"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214" fontId="19" fillId="0" borderId="0" xfId="0" applyNumberFormat="1" applyFont="1" applyFill="1" applyBorder="1" applyAlignment="1" applyProtection="1">
      <alignment horizontal="left" vertical="center"/>
      <protection hidden="1"/>
    </xf>
    <xf numFmtId="0" fontId="4" fillId="0" borderId="3"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19" fillId="0" borderId="0" xfId="0" applyFont="1" applyFill="1" applyAlignment="1" applyProtection="1">
      <alignment horizontal="right" vertical="center"/>
      <protection hidden="1"/>
    </xf>
    <xf numFmtId="0" fontId="19" fillId="0" borderId="0" xfId="0" applyFont="1" applyFill="1" applyAlignment="1">
      <alignment horizontal="right" vertical="center"/>
    </xf>
    <xf numFmtId="0" fontId="4" fillId="0" borderId="10" xfId="0" applyFont="1" applyBorder="1" applyAlignment="1" applyProtection="1">
      <alignment vertical="center"/>
      <protection hidden="1"/>
    </xf>
    <xf numFmtId="0" fontId="4" fillId="0" borderId="2" xfId="0" applyFont="1" applyBorder="1" applyAlignment="1" applyProtection="1">
      <alignment vertical="center" shrinkToFit="1"/>
      <protection hidden="1"/>
    </xf>
    <xf numFmtId="0" fontId="4" fillId="0" borderId="3" xfId="0" applyFont="1" applyBorder="1" applyAlignment="1" applyProtection="1">
      <alignment vertical="center" shrinkToFit="1"/>
      <protection hidden="1"/>
    </xf>
    <xf numFmtId="226" fontId="11" fillId="0" borderId="0" xfId="0" applyNumberFormat="1" applyFont="1" applyFill="1" applyAlignment="1" applyProtection="1">
      <alignment horizontal="right" vertical="center"/>
      <protection hidden="1"/>
    </xf>
    <xf numFmtId="0" fontId="0" fillId="0" borderId="0" xfId="0" applyFont="1" applyAlignment="1" applyProtection="1">
      <alignment vertical="center"/>
      <protection hidden="1"/>
    </xf>
    <xf numFmtId="0" fontId="1" fillId="0" borderId="1" xfId="0" applyFont="1" applyFill="1" applyBorder="1" applyAlignment="1" applyProtection="1">
      <alignment horizontal="left" vertical="center"/>
      <protection hidden="1"/>
    </xf>
    <xf numFmtId="0" fontId="1" fillId="0" borderId="4" xfId="0" applyFont="1" applyFill="1" applyBorder="1" applyAlignment="1">
      <alignment/>
    </xf>
    <xf numFmtId="210" fontId="1" fillId="0" borderId="4" xfId="0" applyNumberFormat="1" applyFont="1" applyFill="1" applyBorder="1" applyAlignment="1" applyProtection="1">
      <alignment vertical="center"/>
      <protection hidden="1"/>
    </xf>
    <xf numFmtId="216" fontId="16" fillId="0" borderId="0" xfId="0" applyNumberFormat="1" applyFont="1" applyFill="1" applyBorder="1" applyAlignment="1" applyProtection="1" quotePrefix="1">
      <alignment horizontal="left" vertical="center"/>
      <protection hidden="1"/>
    </xf>
    <xf numFmtId="210" fontId="49" fillId="0" borderId="0" xfId="0" applyNumberFormat="1" applyFont="1" applyFill="1" applyBorder="1" applyAlignment="1" applyProtection="1">
      <alignment horizontal="left" vertical="center"/>
      <protection hidden="1"/>
    </xf>
    <xf numFmtId="216" fontId="16" fillId="0" borderId="0" xfId="0" applyNumberFormat="1" applyFont="1" applyFill="1" applyAlignment="1" applyProtection="1">
      <alignment horizontal="left" vertical="center"/>
      <protection hidden="1"/>
    </xf>
    <xf numFmtId="210" fontId="16" fillId="0" borderId="0" xfId="0" applyNumberFormat="1" applyFont="1" applyFill="1" applyBorder="1" applyAlignment="1" applyProtection="1">
      <alignment horizontal="left" vertical="center"/>
      <protection hidden="1"/>
    </xf>
    <xf numFmtId="216" fontId="4" fillId="0" borderId="0" xfId="0" applyNumberFormat="1" applyFont="1" applyFill="1" applyBorder="1" applyAlignment="1" applyProtection="1">
      <alignment horizontal="left" vertical="center"/>
      <protection hidden="1"/>
    </xf>
    <xf numFmtId="210" fontId="1" fillId="0" borderId="0" xfId="0" applyNumberFormat="1" applyFont="1" applyFill="1" applyBorder="1" applyAlignment="1" applyProtection="1" quotePrefix="1">
      <alignment horizontal="left" vertical="center"/>
      <protection hidden="1"/>
    </xf>
    <xf numFmtId="0" fontId="6" fillId="0" borderId="0" xfId="0" applyFont="1" applyFill="1" applyBorder="1" applyAlignment="1" applyProtection="1">
      <alignment horizontal="right" vertical="center"/>
      <protection hidden="1"/>
    </xf>
    <xf numFmtId="216" fontId="4" fillId="0" borderId="0" xfId="0" applyNumberFormat="1" applyFont="1" applyFill="1" applyBorder="1" applyAlignment="1" applyProtection="1">
      <alignment vertical="center"/>
      <protection hidden="1"/>
    </xf>
    <xf numFmtId="210" fontId="0" fillId="0" borderId="0" xfId="0" applyNumberFormat="1" applyFont="1" applyFill="1" applyBorder="1" applyAlignment="1" applyProtection="1">
      <alignment vertical="center"/>
      <protection hidden="1"/>
    </xf>
    <xf numFmtId="211" fontId="17" fillId="0" borderId="0" xfId="0" applyNumberFormat="1" applyFont="1" applyFill="1" applyAlignment="1" applyProtection="1" quotePrefix="1">
      <alignment horizontal="right" vertical="center"/>
      <protection hidden="1"/>
    </xf>
    <xf numFmtId="210" fontId="17" fillId="0" borderId="0" xfId="0" applyNumberFormat="1" applyFont="1" applyFill="1" applyAlignment="1" applyProtection="1" quotePrefix="1">
      <alignment vertical="center"/>
      <protection hidden="1"/>
    </xf>
    <xf numFmtId="211" fontId="11" fillId="0" borderId="0" xfId="0" applyNumberFormat="1" applyFont="1" applyFill="1" applyAlignment="1" applyProtection="1" quotePrefix="1">
      <alignment horizontal="right" vertical="center"/>
      <protection hidden="1"/>
    </xf>
    <xf numFmtId="216" fontId="17" fillId="0" borderId="0" xfId="15" applyNumberFormat="1" applyFont="1" applyFill="1" applyBorder="1" applyAlignment="1" applyProtection="1" quotePrefix="1">
      <alignment horizontal="left" vertical="center"/>
      <protection hidden="1"/>
    </xf>
    <xf numFmtId="211" fontId="17" fillId="0" borderId="0" xfId="0" applyNumberFormat="1" applyFont="1" applyFill="1" applyBorder="1" applyAlignment="1" applyProtection="1" quotePrefix="1">
      <alignment horizontal="right" vertical="center"/>
      <protection hidden="1"/>
    </xf>
    <xf numFmtId="211" fontId="17" fillId="0" borderId="0" xfId="0" applyNumberFormat="1" applyFont="1" applyFill="1" applyAlignment="1" applyProtection="1">
      <alignment horizontal="right" vertical="center"/>
      <protection hidden="1"/>
    </xf>
    <xf numFmtId="212" fontId="0" fillId="0" borderId="0" xfId="0" applyNumberFormat="1" applyFont="1" applyFill="1" applyBorder="1" applyAlignment="1" applyProtection="1">
      <alignment horizontal="left" vertical="center"/>
      <protection hidden="1"/>
    </xf>
    <xf numFmtId="211" fontId="4" fillId="0" borderId="0" xfId="0" applyNumberFormat="1" applyFont="1" applyFill="1" applyBorder="1" applyAlignment="1" applyProtection="1" quotePrefix="1">
      <alignment horizontal="right" vertical="center"/>
      <protection hidden="1"/>
    </xf>
    <xf numFmtId="211" fontId="4" fillId="0" borderId="0" xfId="0" applyNumberFormat="1" applyFont="1" applyFill="1" applyAlignment="1" applyProtection="1" quotePrefix="1">
      <alignment horizontal="right" vertical="center"/>
      <protection hidden="1"/>
    </xf>
    <xf numFmtId="211" fontId="16" fillId="0" borderId="0" xfId="0" applyNumberFormat="1" applyFont="1" applyFill="1" applyAlignment="1" applyProtection="1" quotePrefix="1">
      <alignment horizontal="right" vertical="center"/>
      <protection hidden="1"/>
    </xf>
    <xf numFmtId="211" fontId="16" fillId="0" borderId="0" xfId="0" applyNumberFormat="1" applyFont="1" applyFill="1" applyBorder="1" applyAlignment="1" applyProtection="1" quotePrefix="1">
      <alignment horizontal="right" vertical="center"/>
      <protection hidden="1"/>
    </xf>
    <xf numFmtId="210" fontId="4" fillId="0" borderId="0" xfId="0" applyNumberFormat="1" applyFont="1" applyFill="1" applyBorder="1" applyAlignment="1" applyProtection="1">
      <alignment horizontal="right" vertical="center"/>
      <protection hidden="1"/>
    </xf>
    <xf numFmtId="210" fontId="17" fillId="0" borderId="0" xfId="0" applyNumberFormat="1" applyFont="1" applyFill="1" applyBorder="1" applyAlignment="1" applyProtection="1">
      <alignment horizontal="center" vertical="center"/>
      <protection hidden="1"/>
    </xf>
    <xf numFmtId="210" fontId="17" fillId="0" borderId="0" xfId="0" applyNumberFormat="1" applyFont="1" applyFill="1" applyBorder="1" applyAlignment="1" applyProtection="1">
      <alignment horizontal="right" vertical="center"/>
      <protection hidden="1"/>
    </xf>
    <xf numFmtId="210" fontId="4" fillId="0" borderId="1" xfId="0" applyNumberFormat="1" applyFont="1" applyFill="1" applyBorder="1" applyAlignment="1" applyProtection="1">
      <alignment vertical="center"/>
      <protection hidden="1"/>
    </xf>
    <xf numFmtId="211" fontId="4" fillId="0" borderId="1" xfId="0" applyNumberFormat="1" applyFont="1" applyFill="1" applyBorder="1" applyAlignment="1" applyProtection="1">
      <alignment horizontal="right" vertical="center"/>
      <protection hidden="1"/>
    </xf>
    <xf numFmtId="216" fontId="1" fillId="0" borderId="0" xfId="0" applyNumberFormat="1" applyFont="1" applyFill="1" applyAlignment="1" applyProtection="1">
      <alignment horizontal="left" vertical="center"/>
      <protection hidden="1"/>
    </xf>
    <xf numFmtId="216" fontId="1" fillId="0" borderId="0" xfId="0" applyNumberFormat="1" applyFont="1" applyFill="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227" fontId="11" fillId="0" borderId="0" xfId="0" applyNumberFormat="1" applyFont="1" applyBorder="1" applyAlignment="1" applyProtection="1">
      <alignment vertical="center"/>
      <protection hidden="1"/>
    </xf>
    <xf numFmtId="227" fontId="11" fillId="0" borderId="0" xfId="0" applyNumberFormat="1" applyFont="1" applyBorder="1" applyAlignment="1" applyProtection="1">
      <alignment horizontal="right" vertical="center"/>
      <protection hidden="1"/>
    </xf>
    <xf numFmtId="210" fontId="17" fillId="0" borderId="0" xfId="0" applyNumberFormat="1" applyFont="1" applyFill="1" applyAlignment="1" applyProtection="1">
      <alignment horizontal="right" vertical="center"/>
      <protection hidden="1"/>
    </xf>
    <xf numFmtId="211" fontId="17" fillId="0" borderId="0" xfId="0" applyNumberFormat="1" applyFont="1" applyFill="1" applyAlignment="1" applyProtection="1">
      <alignment vertical="center"/>
      <protection hidden="1"/>
    </xf>
    <xf numFmtId="0" fontId="17" fillId="0" borderId="0" xfId="0" applyNumberFormat="1" applyFont="1" applyFill="1" applyAlignment="1" applyProtection="1">
      <alignment vertical="center"/>
      <protection hidden="1"/>
    </xf>
    <xf numFmtId="212" fontId="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quotePrefix="1">
      <alignment horizontal="left" vertical="center"/>
      <protection hidden="1"/>
    </xf>
    <xf numFmtId="210" fontId="0" fillId="0" borderId="0" xfId="0" applyNumberFormat="1" applyFont="1" applyFill="1" applyBorder="1" applyAlignment="1" applyProtection="1">
      <alignment horizontal="left" vertical="center"/>
      <protection hidden="1"/>
    </xf>
    <xf numFmtId="215" fontId="1" fillId="0" borderId="0" xfId="15" applyNumberFormat="1" applyFont="1" applyFill="1" applyBorder="1" applyAlignment="1" applyProtection="1" quotePrefix="1">
      <alignment horizontal="left" vertical="center"/>
      <protection hidden="1"/>
    </xf>
    <xf numFmtId="211" fontId="1" fillId="0" borderId="0" xfId="0" applyNumberFormat="1" applyFont="1" applyFill="1" applyBorder="1" applyAlignment="1" applyProtection="1">
      <alignment horizontal="left" vertical="center"/>
      <protection hidden="1"/>
    </xf>
    <xf numFmtId="211" fontId="1" fillId="0" borderId="0" xfId="15" applyNumberFormat="1" applyFont="1" applyFill="1" applyBorder="1" applyAlignment="1" applyProtection="1" quotePrefix="1">
      <alignment horizontal="left" vertical="center"/>
      <protection hidden="1"/>
    </xf>
    <xf numFmtId="215" fontId="1" fillId="0" borderId="1" xfId="0" applyNumberFormat="1" applyFont="1" applyFill="1" applyBorder="1" applyAlignment="1" applyProtection="1">
      <alignment vertical="center"/>
      <protection hidden="1"/>
    </xf>
    <xf numFmtId="210" fontId="1" fillId="0" borderId="1" xfId="0" applyNumberFormat="1" applyFont="1" applyFill="1" applyBorder="1" applyAlignment="1" applyProtection="1">
      <alignment horizontal="left" vertical="center"/>
      <protection hidden="1"/>
    </xf>
    <xf numFmtId="215" fontId="17" fillId="0" borderId="0" xfId="0" applyNumberFormat="1" applyFont="1" applyFill="1" applyAlignment="1" applyProtection="1">
      <alignment vertical="center"/>
      <protection hidden="1"/>
    </xf>
    <xf numFmtId="211" fontId="27" fillId="0" borderId="0" xfId="0" applyNumberFormat="1" applyFont="1" applyFill="1" applyBorder="1" applyAlignment="1" applyProtection="1">
      <alignment vertical="top"/>
      <protection hidden="1"/>
    </xf>
    <xf numFmtId="0" fontId="27" fillId="0" borderId="0" xfId="0" applyNumberFormat="1" applyFont="1" applyFill="1" applyBorder="1" applyAlignment="1" applyProtection="1">
      <alignment vertical="center"/>
      <protection hidden="1"/>
    </xf>
    <xf numFmtId="217" fontId="1" fillId="0" borderId="0" xfId="0" applyNumberFormat="1" applyFont="1" applyBorder="1" applyAlignment="1" applyProtection="1">
      <alignment vertical="center"/>
      <protection hidden="1"/>
    </xf>
    <xf numFmtId="217" fontId="1" fillId="0" borderId="0" xfId="0" applyNumberFormat="1" applyFont="1" applyAlignment="1" applyProtection="1">
      <alignment vertical="center"/>
      <protection hidden="1"/>
    </xf>
    <xf numFmtId="219" fontId="1" fillId="0" borderId="0" xfId="0" applyNumberFormat="1" applyFont="1" applyBorder="1" applyAlignment="1" applyProtection="1">
      <alignment vertical="center"/>
      <protection hidden="1"/>
    </xf>
    <xf numFmtId="219" fontId="1" fillId="0" borderId="0" xfId="0" applyNumberFormat="1" applyFont="1" applyBorder="1" applyAlignment="1" applyProtection="1">
      <alignment horizontal="right" vertical="center"/>
      <protection hidden="1"/>
    </xf>
    <xf numFmtId="217" fontId="1" fillId="0" borderId="1" xfId="0" applyNumberFormat="1" applyFont="1" applyBorder="1" applyAlignment="1" applyProtection="1">
      <alignment horizontal="right" vertical="center"/>
      <protection hidden="1"/>
    </xf>
    <xf numFmtId="217" fontId="1" fillId="0" borderId="1" xfId="0" applyNumberFormat="1" applyFont="1" applyBorder="1" applyAlignment="1" applyProtection="1">
      <alignment vertical="center"/>
      <protection hidden="1"/>
    </xf>
    <xf numFmtId="219" fontId="1" fillId="0" borderId="1" xfId="0" applyNumberFormat="1" applyFont="1" applyBorder="1" applyAlignment="1" applyProtection="1">
      <alignment vertical="center"/>
      <protection hidden="1"/>
    </xf>
    <xf numFmtId="0" fontId="0" fillId="0" borderId="0" xfId="0" applyFont="1" applyBorder="1" applyAlignment="1">
      <alignment/>
    </xf>
    <xf numFmtId="0" fontId="0" fillId="0" borderId="0" xfId="0" applyFont="1" applyBorder="1" applyAlignment="1">
      <alignment/>
    </xf>
    <xf numFmtId="226" fontId="1" fillId="0" borderId="0" xfId="0" applyNumberFormat="1" applyFont="1" applyBorder="1" applyAlignment="1">
      <alignment horizontal="right"/>
    </xf>
    <xf numFmtId="226" fontId="1" fillId="0" borderId="0" xfId="0" applyNumberFormat="1" applyFont="1" applyBorder="1" applyAlignment="1">
      <alignment horizontal="left"/>
    </xf>
    <xf numFmtId="0" fontId="0" fillId="0" borderId="0" xfId="0" applyFont="1" applyBorder="1" applyAlignment="1">
      <alignment/>
    </xf>
    <xf numFmtId="226" fontId="0" fillId="0" borderId="1" xfId="0" applyNumberFormat="1" applyFont="1" applyBorder="1" applyAlignment="1">
      <alignment horizontal="right"/>
    </xf>
    <xf numFmtId="0" fontId="0" fillId="0" borderId="1" xfId="0" applyFont="1" applyBorder="1" applyAlignment="1">
      <alignment/>
    </xf>
    <xf numFmtId="211" fontId="4" fillId="0" borderId="0" xfId="0" applyNumberFormat="1" applyFont="1" applyFill="1" applyBorder="1" applyAlignment="1" applyProtection="1">
      <alignment horizontal="center" vertical="center"/>
      <protection hidden="1"/>
    </xf>
    <xf numFmtId="210" fontId="0" fillId="0" borderId="0" xfId="0" applyNumberFormat="1" applyFont="1" applyFill="1" applyBorder="1" applyAlignment="1" applyProtection="1">
      <alignment horizontal="center" vertical="center"/>
      <protection hidden="1"/>
    </xf>
    <xf numFmtId="210" fontId="0" fillId="0" borderId="0" xfId="0" applyNumberFormat="1" applyFont="1" applyFill="1" applyBorder="1" applyAlignment="1" applyProtection="1">
      <alignment horizontal="center" vertical="center" wrapText="1"/>
      <protection hidden="1"/>
    </xf>
    <xf numFmtId="210" fontId="1" fillId="0" borderId="0" xfId="0" applyNumberFormat="1" applyFont="1" applyFill="1" applyBorder="1" applyAlignment="1" applyProtection="1">
      <alignment horizontal="center" vertical="center"/>
      <protection hidden="1"/>
    </xf>
    <xf numFmtId="0" fontId="11" fillId="0" borderId="0" xfId="0" applyFont="1" applyFill="1" applyBorder="1" applyAlignment="1">
      <alignment horizontal="left"/>
    </xf>
    <xf numFmtId="0" fontId="11" fillId="0" borderId="0" xfId="0" applyFont="1" applyAlignment="1">
      <alignment horizontal="right"/>
    </xf>
    <xf numFmtId="0" fontId="51" fillId="0" borderId="0" xfId="0" applyFont="1" applyFill="1" applyBorder="1" applyAlignment="1" applyProtection="1">
      <alignment horizontal="right" vertical="center"/>
      <protection hidden="1"/>
    </xf>
    <xf numFmtId="211" fontId="53" fillId="0" borderId="0" xfId="0" applyNumberFormat="1" applyFont="1" applyFill="1" applyBorder="1" applyAlignment="1" applyProtection="1">
      <alignment/>
      <protection hidden="1"/>
    </xf>
    <xf numFmtId="211" fontId="53" fillId="0" borderId="0" xfId="0" applyNumberFormat="1" applyFont="1" applyFill="1" applyBorder="1" applyAlignment="1" applyProtection="1">
      <alignment horizontal="right"/>
      <protection hidden="1"/>
    </xf>
    <xf numFmtId="211" fontId="53" fillId="0" borderId="0" xfId="0" applyNumberFormat="1" applyFont="1" applyFill="1" applyAlignment="1" applyProtection="1">
      <alignment/>
      <protection hidden="1"/>
    </xf>
    <xf numFmtId="211" fontId="53" fillId="0" borderId="0" xfId="0" applyNumberFormat="1" applyFont="1" applyFill="1" applyAlignment="1" applyProtection="1">
      <alignment horizontal="right"/>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211" fontId="53" fillId="0" borderId="0" xfId="0" applyNumberFormat="1" applyFont="1" applyFill="1" applyAlignment="1" applyProtection="1">
      <alignment horizontal="center"/>
      <protection hidden="1"/>
    </xf>
    <xf numFmtId="211" fontId="53" fillId="0" borderId="0" xfId="0" applyNumberFormat="1" applyFont="1" applyFill="1" applyAlignment="1" applyProtection="1">
      <alignment vertical="center"/>
      <protection hidden="1"/>
    </xf>
    <xf numFmtId="211" fontId="53" fillId="0" borderId="1" xfId="0" applyNumberFormat="1" applyFont="1" applyFill="1" applyBorder="1" applyAlignment="1" applyProtection="1">
      <alignment/>
      <protection hidden="1"/>
    </xf>
    <xf numFmtId="216" fontId="1" fillId="0" borderId="0" xfId="15" applyNumberFormat="1" applyFont="1" applyFill="1" applyBorder="1" applyAlignment="1" applyProtection="1" quotePrefix="1">
      <alignment horizontal="left" vertical="center"/>
      <protection hidden="1"/>
    </xf>
    <xf numFmtId="211" fontId="1" fillId="0" borderId="0" xfId="0" applyNumberFormat="1" applyFont="1" applyAlignment="1" applyProtection="1">
      <alignment vertical="center"/>
      <protection hidden="1"/>
    </xf>
    <xf numFmtId="211" fontId="1" fillId="0" borderId="0" xfId="0" applyNumberFormat="1" applyFont="1" applyBorder="1" applyAlignment="1" applyProtection="1">
      <alignment horizontal="right" vertical="center"/>
      <protection hidden="1"/>
    </xf>
    <xf numFmtId="211" fontId="1" fillId="0" borderId="1" xfId="0" applyNumberFormat="1" applyFont="1" applyBorder="1" applyAlignment="1" applyProtection="1">
      <alignment vertical="center"/>
      <protection hidden="1"/>
    </xf>
    <xf numFmtId="211" fontId="1" fillId="0" borderId="0" xfId="0" applyNumberFormat="1" applyFont="1" applyBorder="1" applyAlignment="1" applyProtection="1">
      <alignment vertical="center"/>
      <protection hidden="1"/>
    </xf>
    <xf numFmtId="213" fontId="1" fillId="0" borderId="0" xfId="0" applyNumberFormat="1" applyFont="1" applyAlignment="1" applyProtection="1">
      <alignment vertical="center"/>
      <protection hidden="1"/>
    </xf>
    <xf numFmtId="213" fontId="1" fillId="0" borderId="0" xfId="0" applyNumberFormat="1" applyFont="1" applyBorder="1" applyAlignment="1" applyProtection="1">
      <alignment vertical="center"/>
      <protection hidden="1"/>
    </xf>
    <xf numFmtId="214" fontId="1" fillId="0" borderId="0" xfId="0" applyNumberFormat="1" applyFont="1" applyBorder="1" applyAlignment="1" applyProtection="1">
      <alignment vertical="center"/>
      <protection hidden="1"/>
    </xf>
    <xf numFmtId="211" fontId="1" fillId="0" borderId="0" xfId="0" applyNumberFormat="1" applyFont="1" applyAlignment="1" applyProtection="1">
      <alignment vertical="top"/>
      <protection hidden="1"/>
    </xf>
    <xf numFmtId="0" fontId="1" fillId="0" borderId="1" xfId="0" applyFont="1" applyFill="1" applyBorder="1" applyAlignment="1" applyProtection="1" quotePrefix="1">
      <alignment horizontal="left" vertical="center"/>
      <protection hidden="1"/>
    </xf>
    <xf numFmtId="213" fontId="1" fillId="0" borderId="1" xfId="0" applyNumberFormat="1" applyFont="1" applyBorder="1" applyAlignment="1" applyProtection="1">
      <alignment vertical="center"/>
      <protection hidden="1"/>
    </xf>
    <xf numFmtId="210" fontId="11" fillId="0" borderId="5" xfId="0" applyNumberFormat="1" applyFont="1" applyFill="1" applyBorder="1" applyAlignment="1" applyProtection="1">
      <alignment vertical="center" shrinkToFit="1"/>
      <protection hidden="1"/>
    </xf>
    <xf numFmtId="210" fontId="11" fillId="0" borderId="4" xfId="0" applyNumberFormat="1" applyFont="1" applyFill="1" applyBorder="1" applyAlignment="1" applyProtection="1">
      <alignment vertical="center" shrinkToFit="1"/>
      <protection hidden="1"/>
    </xf>
    <xf numFmtId="0" fontId="11" fillId="0" borderId="0" xfId="0" applyFont="1" applyFill="1" applyBorder="1" applyAlignment="1" applyProtection="1">
      <alignment horizontal="right" vertical="center"/>
      <protection hidden="1"/>
    </xf>
    <xf numFmtId="0" fontId="11" fillId="0" borderId="1"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54" fillId="0" borderId="0" xfId="0" applyFont="1" applyBorder="1" applyAlignment="1" applyProtection="1">
      <alignment horizontal="left" vertical="center"/>
      <protection hidden="1"/>
    </xf>
    <xf numFmtId="0" fontId="55" fillId="0" borderId="0" xfId="0" applyFont="1" applyFill="1" applyBorder="1" applyAlignment="1" applyProtection="1">
      <alignment horizontal="right" vertical="center"/>
      <protection hidden="1"/>
    </xf>
    <xf numFmtId="0" fontId="55" fillId="0" borderId="5" xfId="0" applyFont="1" applyFill="1" applyBorder="1" applyAlignment="1" applyProtection="1">
      <alignment horizontal="right" vertical="center"/>
      <protection hidden="1"/>
    </xf>
    <xf numFmtId="0" fontId="56" fillId="0" borderId="0" xfId="0" applyFont="1" applyBorder="1" applyAlignment="1" applyProtection="1">
      <alignment horizontal="left" vertical="center"/>
      <protection hidden="1"/>
    </xf>
    <xf numFmtId="211" fontId="17" fillId="0" borderId="0" xfId="0" applyNumberFormat="1" applyFont="1" applyBorder="1" applyAlignment="1" applyProtection="1">
      <alignment horizontal="right" vertical="center"/>
      <protection hidden="1"/>
    </xf>
    <xf numFmtId="0" fontId="3" fillId="0" borderId="0" xfId="0" applyFont="1" applyBorder="1" applyAlignment="1" applyProtection="1">
      <alignment vertical="center"/>
      <protection hidden="1"/>
    </xf>
    <xf numFmtId="210" fontId="57" fillId="0" borderId="0" xfId="0" applyNumberFormat="1" applyFont="1" applyFill="1" applyBorder="1" applyAlignment="1" applyProtection="1">
      <alignment vertical="center"/>
      <protection hidden="1"/>
    </xf>
    <xf numFmtId="215" fontId="57" fillId="0" borderId="0" xfId="0"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4" fillId="0" borderId="0"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0" fillId="0" borderId="0" xfId="0" applyFont="1" applyAlignment="1" applyProtection="1">
      <alignment horizontal="left" vertical="center"/>
      <protection hidden="1"/>
    </xf>
    <xf numFmtId="216" fontId="1" fillId="0" borderId="0" xfId="0" applyNumberFormat="1" applyFont="1" applyFill="1" applyBorder="1" applyAlignment="1" applyProtection="1">
      <alignment vertical="center"/>
      <protection hidden="1"/>
    </xf>
    <xf numFmtId="0" fontId="11" fillId="0" borderId="0" xfId="0" applyFont="1" applyBorder="1" applyAlignment="1">
      <alignment horizontal="left"/>
    </xf>
    <xf numFmtId="219" fontId="1" fillId="0" borderId="0" xfId="0" applyNumberFormat="1" applyFont="1" applyBorder="1" applyAlignment="1" applyProtection="1">
      <alignment horizontal="right"/>
      <protection hidden="1"/>
    </xf>
    <xf numFmtId="211" fontId="17" fillId="0" borderId="0" xfId="0" applyNumberFormat="1" applyFont="1" applyFill="1" applyAlignment="1" applyProtection="1">
      <alignment horizontal="left" vertical="top"/>
      <protection hidden="1"/>
    </xf>
    <xf numFmtId="210" fontId="5" fillId="0" borderId="0" xfId="0" applyNumberFormat="1" applyFont="1" applyFill="1" applyBorder="1" applyAlignment="1" applyProtection="1">
      <alignment horizontal="left" vertical="center"/>
      <protection hidden="1"/>
    </xf>
    <xf numFmtId="0" fontId="9" fillId="0" borderId="0"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1"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0" xfId="0" applyFont="1" applyBorder="1" applyAlignment="1" applyProtection="1">
      <alignment horizontal="right" vertical="center"/>
      <protection hidden="1"/>
    </xf>
    <xf numFmtId="0" fontId="47" fillId="0" borderId="0"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48" fillId="0" borderId="1" xfId="0" applyFont="1" applyFill="1" applyBorder="1" applyAlignment="1" applyProtection="1">
      <alignment vertical="center"/>
      <protection hidden="1"/>
    </xf>
    <xf numFmtId="0" fontId="1" fillId="0" borderId="5" xfId="0" applyFont="1" applyFill="1" applyBorder="1" applyAlignment="1">
      <alignment/>
    </xf>
    <xf numFmtId="0" fontId="18" fillId="0" borderId="1" xfId="0" applyFont="1" applyBorder="1" applyAlignment="1" applyProtection="1">
      <alignment horizontal="right" vertical="center"/>
      <protection hidden="1"/>
    </xf>
    <xf numFmtId="0" fontId="39" fillId="0" borderId="1" xfId="0" applyFont="1" applyFill="1" applyBorder="1" applyAlignment="1" applyProtection="1">
      <alignment horizontal="center" vertical="center" wrapText="1" shrinkToFit="1"/>
      <protection hidden="1"/>
    </xf>
    <xf numFmtId="0" fontId="53" fillId="0" borderId="0" xfId="0" applyFont="1" applyFill="1" applyBorder="1" applyAlignment="1" applyProtection="1">
      <alignment horizontal="center"/>
      <protection hidden="1"/>
    </xf>
    <xf numFmtId="0" fontId="39" fillId="0" borderId="5" xfId="0" applyFont="1" applyFill="1" applyBorder="1" applyAlignment="1" applyProtection="1">
      <alignment horizontal="center" vertical="center" wrapText="1"/>
      <protection hidden="1"/>
    </xf>
    <xf numFmtId="0" fontId="39" fillId="0" borderId="1" xfId="0" applyFont="1" applyFill="1" applyBorder="1" applyAlignment="1" applyProtection="1">
      <alignment horizontal="center" vertical="center" wrapText="1"/>
      <protection hidden="1"/>
    </xf>
    <xf numFmtId="0" fontId="39" fillId="0" borderId="4" xfId="0" applyFont="1" applyFill="1" applyBorder="1" applyAlignment="1" applyProtection="1">
      <alignment horizontal="center" vertical="center" wrapText="1"/>
      <protection hidden="1"/>
    </xf>
    <xf numFmtId="0" fontId="38" fillId="0" borderId="3" xfId="0" applyFont="1" applyFill="1" applyBorder="1" applyAlignment="1" applyProtection="1">
      <alignment horizontal="center" vertical="center"/>
      <protection hidden="1"/>
    </xf>
    <xf numFmtId="211" fontId="27" fillId="0" borderId="0" xfId="0" applyNumberFormat="1" applyFont="1" applyFill="1" applyBorder="1" applyAlignment="1" applyProtection="1">
      <alignment vertical="center"/>
      <protection hidden="1"/>
    </xf>
    <xf numFmtId="0" fontId="39" fillId="0" borderId="4" xfId="0" applyFont="1" applyFill="1" applyBorder="1" applyAlignment="1" applyProtection="1">
      <alignment horizontal="center" vertical="center"/>
      <protection hidden="1"/>
    </xf>
    <xf numFmtId="0" fontId="39" fillId="0" borderId="11" xfId="0" applyFont="1" applyFill="1" applyBorder="1" applyAlignment="1" applyProtection="1">
      <alignment horizontal="center" vertical="center"/>
      <protection hidden="1"/>
    </xf>
    <xf numFmtId="0" fontId="38" fillId="0" borderId="11" xfId="0" applyFont="1" applyFill="1" applyBorder="1" applyAlignment="1" applyProtection="1">
      <alignment horizontal="center" vertical="center"/>
      <protection hidden="1"/>
    </xf>
    <xf numFmtId="0" fontId="38" fillId="0" borderId="12" xfId="0" applyFont="1" applyFill="1" applyBorder="1" applyAlignment="1" applyProtection="1">
      <alignment horizontal="center" vertical="center"/>
      <protection hidden="1"/>
    </xf>
    <xf numFmtId="0" fontId="45" fillId="0" borderId="9" xfId="0" applyFont="1" applyFill="1" applyBorder="1" applyAlignment="1" applyProtection="1">
      <alignment horizontal="center" vertical="center"/>
      <protection hidden="1"/>
    </xf>
    <xf numFmtId="0" fontId="39" fillId="0" borderId="3" xfId="0" applyFont="1" applyFill="1" applyBorder="1" applyAlignment="1" applyProtection="1">
      <alignment horizontal="center" vertical="center" wrapText="1"/>
      <protection hidden="1"/>
    </xf>
    <xf numFmtId="0" fontId="25" fillId="0" borderId="1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8" fillId="0" borderId="13" xfId="0" applyFont="1" applyFill="1" applyBorder="1" applyAlignment="1" applyProtection="1">
      <alignment horizontal="center" vertical="center"/>
      <protection hidden="1"/>
    </xf>
    <xf numFmtId="0" fontId="39" fillId="0" borderId="14"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wrapText="1" shrinkToFit="1"/>
      <protection hidden="1"/>
    </xf>
    <xf numFmtId="0" fontId="39" fillId="0" borderId="3" xfId="0" applyFont="1" applyFill="1" applyBorder="1" applyAlignment="1" applyProtection="1">
      <alignment horizontal="center" vertical="center" wrapText="1" shrinkToFit="1"/>
      <protection hidden="1"/>
    </xf>
    <xf numFmtId="0" fontId="39" fillId="0" borderId="12" xfId="0" applyFont="1" applyFill="1" applyBorder="1" applyAlignment="1" applyProtection="1">
      <alignment horizontal="center" vertical="center"/>
      <protection hidden="1"/>
    </xf>
    <xf numFmtId="0" fontId="39" fillId="0" borderId="13" xfId="0" applyFont="1" applyFill="1" applyBorder="1" applyAlignment="1" applyProtection="1">
      <alignment horizontal="center" vertical="center"/>
      <protection hidden="1"/>
    </xf>
    <xf numFmtId="0" fontId="39" fillId="0" borderId="2"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15"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wrapText="1" shrinkToFit="1"/>
      <protection hidden="1"/>
    </xf>
    <xf numFmtId="0" fontId="17" fillId="0" borderId="0" xfId="0" applyFont="1" applyFill="1" applyBorder="1" applyAlignment="1">
      <alignment horizontal="center" vertical="center"/>
    </xf>
    <xf numFmtId="0" fontId="39" fillId="0" borderId="16" xfId="0" applyFont="1" applyFill="1" applyBorder="1" applyAlignment="1" applyProtection="1">
      <alignment horizontal="center" vertical="center"/>
      <protection hidden="1"/>
    </xf>
    <xf numFmtId="0" fontId="39" fillId="0" borderId="5" xfId="0" applyFont="1" applyFill="1" applyBorder="1" applyAlignment="1" applyProtection="1">
      <alignment horizontal="center" vertical="center"/>
      <protection hidden="1"/>
    </xf>
    <xf numFmtId="0" fontId="39" fillId="0" borderId="1"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211" fontId="27" fillId="0" borderId="0" xfId="0" applyNumberFormat="1" applyFont="1" applyFill="1" applyAlignment="1" applyProtection="1">
      <alignment horizontal="center" vertical="center"/>
      <protection hidden="1"/>
    </xf>
    <xf numFmtId="0" fontId="39" fillId="0" borderId="2"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shrinkToFit="1"/>
      <protection hidden="1"/>
    </xf>
    <xf numFmtId="0" fontId="39" fillId="0" borderId="3" xfId="0" applyFont="1" applyFill="1" applyBorder="1" applyAlignment="1" applyProtection="1">
      <alignment horizontal="center" vertical="center" shrinkToFit="1"/>
      <protection hidden="1"/>
    </xf>
    <xf numFmtId="0" fontId="39" fillId="0" borderId="5"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4" xfId="0" applyFont="1" applyFill="1" applyBorder="1" applyAlignment="1" applyProtection="1">
      <alignment horizontal="center" vertical="center" shrinkToFit="1"/>
      <protection hidden="1"/>
    </xf>
    <xf numFmtId="0" fontId="38" fillId="0" borderId="9" xfId="0" applyFont="1" applyFill="1" applyBorder="1" applyAlignment="1" applyProtection="1">
      <alignment horizontal="center" vertical="center"/>
      <protection hidden="1"/>
    </xf>
    <xf numFmtId="0" fontId="39" fillId="0" borderId="2" xfId="0" applyFont="1" applyFill="1" applyBorder="1" applyAlignment="1" applyProtection="1">
      <alignment horizontal="center" vertical="center" shrinkToFit="1"/>
      <protection hidden="1"/>
    </xf>
    <xf numFmtId="0" fontId="12" fillId="0" borderId="13" xfId="0" applyFont="1" applyFill="1" applyBorder="1" applyAlignment="1" applyProtection="1">
      <alignment horizontal="center" vertical="center"/>
      <protection hidden="1"/>
    </xf>
    <xf numFmtId="211" fontId="27" fillId="0" borderId="0" xfId="0" applyNumberFormat="1" applyFont="1" applyFill="1" applyAlignment="1" applyProtection="1">
      <alignment vertical="center"/>
      <protection hidden="1"/>
    </xf>
    <xf numFmtId="211" fontId="12" fillId="0" borderId="0" xfId="0" applyNumberFormat="1" applyFont="1" applyFill="1" applyAlignment="1" applyProtection="1">
      <alignment horizontal="center" vertical="center"/>
      <protection hidden="1"/>
    </xf>
    <xf numFmtId="211" fontId="53" fillId="0" borderId="0" xfId="0" applyNumberFormat="1" applyFont="1" applyFill="1" applyAlignment="1" applyProtection="1">
      <alignment horizontal="center"/>
      <protection hidden="1"/>
    </xf>
    <xf numFmtId="0" fontId="39" fillId="0" borderId="11" xfId="0" applyFont="1" applyFill="1" applyBorder="1" applyAlignment="1" applyProtection="1">
      <alignment horizontal="center" vertical="center" shrinkToFit="1"/>
      <protection hidden="1"/>
    </xf>
    <xf numFmtId="0" fontId="39" fillId="0" borderId="11" xfId="0" applyFont="1" applyFill="1" applyBorder="1" applyAlignment="1" applyProtection="1">
      <alignment horizontal="center" vertical="center" wrapText="1" shrinkToFit="1"/>
      <protection hidden="1"/>
    </xf>
    <xf numFmtId="0" fontId="12" fillId="0" borderId="0" xfId="0" applyFont="1" applyFill="1" applyBorder="1" applyAlignment="1" applyProtection="1">
      <alignment horizontal="center" vertical="center"/>
      <protection hidden="1"/>
    </xf>
    <xf numFmtId="0" fontId="38" fillId="0" borderId="17" xfId="0" applyFont="1" applyFill="1" applyBorder="1" applyAlignment="1" applyProtection="1">
      <alignment horizontal="center" vertical="center"/>
      <protection hidden="1"/>
    </xf>
    <xf numFmtId="0" fontId="39" fillId="0" borderId="17" xfId="0" applyFont="1" applyFill="1" applyBorder="1" applyAlignment="1" applyProtection="1">
      <alignment horizontal="center" vertical="center"/>
      <protection hidden="1"/>
    </xf>
    <xf numFmtId="0" fontId="38" fillId="0" borderId="16" xfId="0" applyFont="1" applyFill="1" applyBorder="1" applyAlignment="1" applyProtection="1">
      <alignment horizontal="center" vertical="center"/>
      <protection hidden="1"/>
    </xf>
    <xf numFmtId="0" fontId="38" fillId="0" borderId="15" xfId="0" applyFont="1" applyFill="1" applyBorder="1" applyAlignment="1" applyProtection="1">
      <alignment horizontal="center" vertical="center"/>
      <protection hidden="1"/>
    </xf>
    <xf numFmtId="0" fontId="38" fillId="0" borderId="10" xfId="0" applyFont="1" applyFill="1" applyBorder="1" applyAlignment="1" applyProtection="1">
      <alignment horizontal="center" vertical="center"/>
      <protection hidden="1"/>
    </xf>
    <xf numFmtId="0" fontId="38" fillId="0" borderId="8" xfId="0" applyFont="1" applyFill="1" applyBorder="1" applyAlignment="1" applyProtection="1">
      <alignment horizontal="center" vertical="center"/>
      <protection hidden="1"/>
    </xf>
    <xf numFmtId="0" fontId="0" fillId="0" borderId="2" xfId="0" applyBorder="1" applyAlignment="1">
      <alignment/>
    </xf>
    <xf numFmtId="0" fontId="0" fillId="0" borderId="0" xfId="0" applyAlignment="1">
      <alignment/>
    </xf>
    <xf numFmtId="0" fontId="0" fillId="0" borderId="3" xfId="0"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211" fontId="53" fillId="0" borderId="0" xfId="0" applyNumberFormat="1" applyFont="1" applyFill="1" applyAlignment="1" applyProtection="1">
      <alignment vertical="center"/>
      <protection hidden="1"/>
    </xf>
    <xf numFmtId="0" fontId="39" fillId="0" borderId="17" xfId="0" applyFont="1" applyFill="1" applyBorder="1" applyAlignment="1" applyProtection="1">
      <alignment horizontal="center" vertical="center" shrinkToFit="1"/>
      <protection hidden="1"/>
    </xf>
    <xf numFmtId="0" fontId="39" fillId="0" borderId="9" xfId="0" applyFont="1" applyFill="1" applyBorder="1" applyAlignment="1" applyProtection="1">
      <alignment horizontal="center" vertical="center"/>
      <protection hidden="1"/>
    </xf>
    <xf numFmtId="0" fontId="39" fillId="0" borderId="10" xfId="0" applyFont="1" applyFill="1" applyBorder="1" applyAlignment="1" applyProtection="1">
      <alignment horizontal="center" vertical="center"/>
      <protection hidden="1"/>
    </xf>
    <xf numFmtId="0" fontId="39" fillId="0" borderId="8"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9" fillId="0" borderId="3" xfId="0" applyFont="1" applyFill="1" applyBorder="1" applyAlignment="1" applyProtection="1">
      <alignment horizontal="center" vertical="center"/>
      <protection hidden="1"/>
    </xf>
    <xf numFmtId="0" fontId="38" fillId="0" borderId="9" xfId="0" applyFont="1" applyFill="1" applyBorder="1" applyAlignment="1" applyProtection="1">
      <alignment horizontal="center" vertical="center" wrapText="1"/>
      <protection hidden="1"/>
    </xf>
    <xf numFmtId="0" fontId="0" fillId="0" borderId="10" xfId="0" applyBorder="1" applyAlignment="1">
      <alignment/>
    </xf>
    <xf numFmtId="0" fontId="0" fillId="0" borderId="8" xfId="0" applyBorder="1" applyAlignment="1">
      <alignment/>
    </xf>
    <xf numFmtId="0" fontId="33" fillId="0" borderId="1" xfId="0" applyFont="1" applyFill="1" applyBorder="1" applyAlignment="1" applyProtection="1">
      <alignment horizontal="right" vertical="center"/>
      <protection hidden="1"/>
    </xf>
    <xf numFmtId="0" fontId="28"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211" fontId="53" fillId="0" borderId="0" xfId="0" applyNumberFormat="1" applyFont="1" applyFill="1" applyBorder="1" applyAlignment="1" applyProtection="1">
      <alignment/>
      <protection hidden="1"/>
    </xf>
    <xf numFmtId="211" fontId="53" fillId="0" borderId="0" xfId="0" applyNumberFormat="1" applyFont="1" applyFill="1" applyBorder="1" applyAlignment="1" applyProtection="1">
      <alignment horizontal="right"/>
      <protection hidden="1"/>
    </xf>
    <xf numFmtId="0" fontId="16" fillId="0" borderId="0" xfId="0" applyNumberFormat="1" applyFont="1" applyFill="1" applyBorder="1" applyAlignment="1" applyProtection="1">
      <alignment vertical="center"/>
      <protection hidden="1"/>
    </xf>
    <xf numFmtId="211" fontId="53" fillId="0" borderId="1" xfId="0" applyNumberFormat="1" applyFont="1" applyFill="1" applyBorder="1" applyAlignment="1" applyProtection="1">
      <alignment/>
      <protection hidden="1"/>
    </xf>
    <xf numFmtId="0" fontId="50" fillId="0" borderId="0" xfId="0" applyNumberFormat="1" applyFont="1" applyFill="1" applyBorder="1" applyAlignment="1" applyProtection="1">
      <alignment horizontal="left" vertical="center"/>
      <protection hidden="1"/>
    </xf>
    <xf numFmtId="211" fontId="53" fillId="0" borderId="0" xfId="0" applyNumberFormat="1" applyFont="1" applyFill="1" applyAlignment="1" applyProtection="1">
      <alignment horizontal="right"/>
      <protection hidden="1"/>
    </xf>
    <xf numFmtId="211" fontId="53" fillId="0" borderId="0" xfId="0" applyNumberFormat="1" applyFont="1" applyFill="1" applyAlignment="1" applyProtection="1">
      <alignment/>
      <protection hidden="1"/>
    </xf>
    <xf numFmtId="211" fontId="27" fillId="0" borderId="0" xfId="0" applyNumberFormat="1" applyFont="1" applyFill="1" applyAlignment="1" applyProtection="1">
      <alignment horizontal="right"/>
      <protection hidden="1"/>
    </xf>
    <xf numFmtId="215" fontId="38" fillId="0" borderId="10" xfId="15" applyNumberFormat="1" applyFont="1" applyFill="1" applyBorder="1" applyAlignment="1" applyProtection="1">
      <alignment horizontal="center" vertical="center" wrapText="1"/>
      <protection hidden="1"/>
    </xf>
    <xf numFmtId="215" fontId="38" fillId="0" borderId="8" xfId="15" applyNumberFormat="1" applyFont="1" applyFill="1" applyBorder="1" applyAlignment="1" applyProtection="1">
      <alignment horizontal="center" vertical="center" wrapText="1"/>
      <protection hidden="1"/>
    </xf>
    <xf numFmtId="215" fontId="38" fillId="0" borderId="0" xfId="15" applyNumberFormat="1" applyFont="1" applyFill="1" applyBorder="1" applyAlignment="1" applyProtection="1">
      <alignment horizontal="center" vertical="center" wrapText="1"/>
      <protection hidden="1"/>
    </xf>
    <xf numFmtId="215" fontId="38" fillId="0" borderId="3" xfId="15" applyNumberFormat="1" applyFont="1" applyFill="1" applyBorder="1" applyAlignment="1" applyProtection="1">
      <alignment horizontal="center" vertical="center" wrapText="1"/>
      <protection hidden="1"/>
    </xf>
    <xf numFmtId="215" fontId="38" fillId="0" borderId="1" xfId="15" applyNumberFormat="1" applyFont="1" applyFill="1" applyBorder="1" applyAlignment="1" applyProtection="1">
      <alignment horizontal="center" vertical="center" wrapText="1"/>
      <protection hidden="1"/>
    </xf>
    <xf numFmtId="215" fontId="38" fillId="0" borderId="4" xfId="15" applyNumberFormat="1" applyFont="1" applyFill="1" applyBorder="1" applyAlignment="1" applyProtection="1">
      <alignment horizontal="center" vertical="center" wrapText="1"/>
      <protection hidden="1"/>
    </xf>
    <xf numFmtId="0" fontId="39" fillId="0" borderId="4" xfId="0" applyFont="1" applyFill="1" applyBorder="1" applyAlignment="1" applyProtection="1">
      <alignment horizontal="center" vertical="center" wrapText="1" shrinkToFit="1"/>
      <protection hidden="1"/>
    </xf>
    <xf numFmtId="211" fontId="1" fillId="0" borderId="0" xfId="0" applyNumberFormat="1" applyFont="1" applyFill="1" applyBorder="1" applyAlignment="1" applyProtection="1">
      <alignment vertical="center"/>
      <protection hidden="1"/>
    </xf>
    <xf numFmtId="0" fontId="1" fillId="0" borderId="0" xfId="0" applyFont="1" applyFill="1" applyAlignment="1">
      <alignment horizont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7" fillId="0" borderId="7" xfId="0" applyFont="1" applyFill="1" applyBorder="1" applyAlignment="1">
      <alignment horizontal="center" vertical="center"/>
    </xf>
    <xf numFmtId="211" fontId="53" fillId="0" borderId="1" xfId="0" applyNumberFormat="1" applyFont="1" applyFill="1" applyBorder="1" applyAlignment="1" applyProtection="1">
      <alignment horizontal="right"/>
      <protection hidden="1"/>
    </xf>
    <xf numFmtId="0" fontId="38" fillId="0" borderId="10" xfId="0" applyFont="1" applyFill="1" applyBorder="1" applyAlignment="1" applyProtection="1">
      <alignment horizontal="center" vertical="center" wrapText="1"/>
      <protection hidden="1"/>
    </xf>
    <xf numFmtId="0" fontId="38" fillId="0" borderId="2"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vertical="center" wrapText="1"/>
      <protection hidden="1"/>
    </xf>
    <xf numFmtId="0" fontId="38" fillId="0" borderId="5" xfId="0" applyFont="1" applyFill="1" applyBorder="1" applyAlignment="1" applyProtection="1">
      <alignment horizontal="center" vertical="center" wrapText="1"/>
      <protection hidden="1"/>
    </xf>
    <xf numFmtId="0" fontId="38" fillId="0" borderId="1" xfId="0" applyFont="1" applyFill="1" applyBorder="1" applyAlignment="1" applyProtection="1">
      <alignment horizontal="center" vertical="center" wrapText="1"/>
      <protection hidden="1"/>
    </xf>
    <xf numFmtId="216" fontId="6" fillId="0" borderId="10" xfId="15" applyNumberFormat="1" applyFont="1" applyFill="1" applyBorder="1" applyAlignment="1" applyProtection="1">
      <alignment horizontal="center" vertical="center" wrapText="1"/>
      <protection hidden="1"/>
    </xf>
    <xf numFmtId="216" fontId="4" fillId="0" borderId="10" xfId="15" applyNumberFormat="1" applyFont="1" applyFill="1" applyBorder="1" applyAlignment="1" applyProtection="1">
      <alignment horizontal="center" vertical="center" wrapText="1"/>
      <protection hidden="1"/>
    </xf>
    <xf numFmtId="216" fontId="4" fillId="0" borderId="8" xfId="15" applyNumberFormat="1" applyFont="1" applyFill="1" applyBorder="1" applyAlignment="1" applyProtection="1">
      <alignment horizontal="center" vertical="center" wrapText="1"/>
      <protection hidden="1"/>
    </xf>
    <xf numFmtId="216" fontId="4" fillId="0" borderId="0" xfId="15" applyNumberFormat="1" applyFont="1" applyFill="1" applyBorder="1" applyAlignment="1" applyProtection="1">
      <alignment horizontal="center" vertical="center" wrapText="1"/>
      <protection hidden="1"/>
    </xf>
    <xf numFmtId="216" fontId="4" fillId="0" borderId="3" xfId="15" applyNumberFormat="1" applyFont="1" applyFill="1" applyBorder="1" applyAlignment="1" applyProtection="1">
      <alignment horizontal="center" vertical="center" wrapText="1"/>
      <protection hidden="1"/>
    </xf>
    <xf numFmtId="216" fontId="4" fillId="0" borderId="1" xfId="15" applyNumberFormat="1" applyFont="1" applyFill="1" applyBorder="1" applyAlignment="1" applyProtection="1">
      <alignment horizontal="center" vertical="center" wrapText="1"/>
      <protection hidden="1"/>
    </xf>
    <xf numFmtId="216" fontId="4" fillId="0" borderId="4" xfId="15" applyNumberFormat="1" applyFont="1" applyFill="1" applyBorder="1" applyAlignment="1" applyProtection="1">
      <alignment horizontal="center" vertical="center" wrapText="1"/>
      <protection hidden="1"/>
    </xf>
    <xf numFmtId="210" fontId="4" fillId="0" borderId="5" xfId="0" applyNumberFormat="1" applyFont="1" applyBorder="1" applyAlignment="1" applyProtection="1">
      <alignment horizontal="center" vertical="center"/>
      <protection hidden="1"/>
    </xf>
    <xf numFmtId="210" fontId="4" fillId="0" borderId="4" xfId="0" applyNumberFormat="1" applyFont="1" applyBorder="1" applyAlignment="1" applyProtection="1">
      <alignment horizontal="center" vertical="center"/>
      <protection hidden="1"/>
    </xf>
    <xf numFmtId="210" fontId="4" fillId="0" borderId="2" xfId="0" applyNumberFormat="1" applyFont="1" applyBorder="1" applyAlignment="1" applyProtection="1">
      <alignment horizontal="center" vertical="center"/>
      <protection hidden="1"/>
    </xf>
    <xf numFmtId="210" fontId="4" fillId="0" borderId="3" xfId="0" applyNumberFormat="1" applyFont="1" applyBorder="1" applyAlignment="1" applyProtection="1">
      <alignment horizontal="center" vertical="center"/>
      <protection hidden="1"/>
    </xf>
    <xf numFmtId="210" fontId="6" fillId="0" borderId="2" xfId="0" applyNumberFormat="1" applyFont="1" applyBorder="1" applyAlignment="1" applyProtection="1">
      <alignment horizontal="center" vertical="center"/>
      <protection hidden="1"/>
    </xf>
    <xf numFmtId="210" fontId="4" fillId="0" borderId="16" xfId="0" applyNumberFormat="1" applyFont="1" applyBorder="1" applyAlignment="1" applyProtection="1">
      <alignment horizontal="center" vertical="center"/>
      <protection hidden="1"/>
    </xf>
    <xf numFmtId="210" fontId="4" fillId="0" borderId="12" xfId="0" applyNumberFormat="1" applyFont="1" applyBorder="1" applyAlignment="1" applyProtection="1">
      <alignment horizontal="center" vertical="center"/>
      <protection hidden="1"/>
    </xf>
    <xf numFmtId="210" fontId="4" fillId="0" borderId="15"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2" xfId="0" applyNumberFormat="1" applyFont="1" applyBorder="1" applyAlignment="1" applyProtection="1">
      <alignment horizontal="center" vertical="top"/>
      <protection hidden="1"/>
    </xf>
    <xf numFmtId="0" fontId="4" fillId="0" borderId="0" xfId="0" applyNumberFormat="1" applyFont="1" applyBorder="1" applyAlignment="1" applyProtection="1">
      <alignment horizontal="center" vertical="top"/>
      <protection hidden="1"/>
    </xf>
    <xf numFmtId="210" fontId="6" fillId="0" borderId="9" xfId="0" applyNumberFormat="1" applyFont="1" applyBorder="1" applyAlignment="1" applyProtection="1">
      <alignment horizontal="center" vertical="center" wrapText="1"/>
      <protection hidden="1"/>
    </xf>
    <xf numFmtId="210" fontId="4" fillId="0" borderId="10" xfId="0" applyNumberFormat="1" applyFont="1" applyBorder="1" applyAlignment="1" applyProtection="1">
      <alignment horizontal="center" vertical="center" wrapText="1"/>
      <protection hidden="1"/>
    </xf>
    <xf numFmtId="210" fontId="4" fillId="0" borderId="8" xfId="0" applyNumberFormat="1" applyFont="1" applyBorder="1" applyAlignment="1" applyProtection="1">
      <alignment horizontal="center" vertical="center" wrapText="1"/>
      <protection hidden="1"/>
    </xf>
    <xf numFmtId="210" fontId="4" fillId="0" borderId="2" xfId="0" applyNumberFormat="1" applyFont="1" applyBorder="1" applyAlignment="1" applyProtection="1">
      <alignment horizontal="center" vertical="center" wrapText="1"/>
      <protection hidden="1"/>
    </xf>
    <xf numFmtId="210" fontId="4" fillId="0" borderId="0" xfId="0" applyNumberFormat="1" applyFont="1" applyBorder="1" applyAlignment="1" applyProtection="1">
      <alignment horizontal="center" vertical="center" wrapText="1"/>
      <protection hidden="1"/>
    </xf>
    <xf numFmtId="210" fontId="4" fillId="0" borderId="3" xfId="0" applyNumberFormat="1" applyFont="1" applyBorder="1" applyAlignment="1" applyProtection="1">
      <alignment horizontal="center" vertical="center" wrapText="1"/>
      <protection hidden="1"/>
    </xf>
    <xf numFmtId="210" fontId="4" fillId="0" borderId="5" xfId="0" applyNumberFormat="1" applyFont="1" applyBorder="1" applyAlignment="1" applyProtection="1">
      <alignment horizontal="center" vertical="center" wrapText="1"/>
      <protection hidden="1"/>
    </xf>
    <xf numFmtId="210" fontId="4" fillId="0" borderId="1" xfId="0" applyNumberFormat="1" applyFont="1" applyBorder="1" applyAlignment="1" applyProtection="1">
      <alignment horizontal="center" vertical="center" wrapText="1"/>
      <protection hidden="1"/>
    </xf>
    <xf numFmtId="210" fontId="4" fillId="0" borderId="4" xfId="0" applyNumberFormat="1" applyFont="1" applyBorder="1" applyAlignment="1" applyProtection="1">
      <alignment horizontal="center" vertical="center" wrapText="1"/>
      <protection hidden="1"/>
    </xf>
    <xf numFmtId="210" fontId="4" fillId="0" borderId="9" xfId="0" applyNumberFormat="1" applyFont="1" applyBorder="1" applyAlignment="1" applyProtection="1">
      <alignment horizontal="center" vertical="center"/>
      <protection hidden="1"/>
    </xf>
    <xf numFmtId="210" fontId="4" fillId="0" borderId="8" xfId="0" applyNumberFormat="1" applyFont="1" applyBorder="1" applyAlignment="1" applyProtection="1">
      <alignment horizontal="center" vertical="center"/>
      <protection hidden="1"/>
    </xf>
    <xf numFmtId="210" fontId="6" fillId="0" borderId="9" xfId="0" applyNumberFormat="1"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210" fontId="6" fillId="0" borderId="16"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top"/>
      <protection hidden="1"/>
    </xf>
    <xf numFmtId="0" fontId="4" fillId="0" borderId="2" xfId="0" applyNumberFormat="1" applyFont="1" applyBorder="1" applyAlignment="1" applyProtection="1">
      <alignment horizontal="center" vertical="center" wrapText="1"/>
      <protection hidden="1"/>
    </xf>
    <xf numFmtId="0" fontId="4" fillId="0" borderId="3" xfId="0" applyNumberFormat="1" applyFont="1" applyBorder="1" applyAlignment="1" applyProtection="1">
      <alignment horizontal="center" vertical="center" wrapText="1"/>
      <protection hidden="1"/>
    </xf>
    <xf numFmtId="0" fontId="4" fillId="0" borderId="2" xfId="0" applyNumberFormat="1" applyFont="1" applyBorder="1" applyAlignment="1" applyProtection="1">
      <alignment horizontal="center" vertical="top" wrapText="1"/>
      <protection hidden="1"/>
    </xf>
    <xf numFmtId="0" fontId="4" fillId="0" borderId="3" xfId="0" applyNumberFormat="1" applyFont="1" applyBorder="1" applyAlignment="1" applyProtection="1">
      <alignment horizontal="center" vertical="top" wrapText="1"/>
      <protection hidden="1"/>
    </xf>
    <xf numFmtId="0" fontId="4" fillId="0" borderId="3" xfId="0" applyNumberFormat="1" applyFont="1" applyBorder="1" applyAlignment="1" applyProtection="1">
      <alignment horizontal="center" vertical="center"/>
      <protection hidden="1"/>
    </xf>
    <xf numFmtId="0" fontId="6" fillId="0" borderId="16" xfId="0" applyNumberFormat="1" applyFont="1" applyBorder="1" applyAlignment="1" applyProtection="1">
      <alignment horizontal="center" vertical="center"/>
      <protection hidden="1"/>
    </xf>
    <xf numFmtId="0" fontId="4" fillId="0" borderId="15"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xf numFmtId="0" fontId="4" fillId="0" borderId="8" xfId="0" applyNumberFormat="1" applyFont="1" applyBorder="1" applyAlignment="1" applyProtection="1">
      <alignment horizontal="center" vertical="center"/>
      <protection hidden="1"/>
    </xf>
    <xf numFmtId="215" fontId="6" fillId="0" borderId="10" xfId="15" applyNumberFormat="1" applyFont="1" applyFill="1" applyBorder="1" applyAlignment="1" applyProtection="1">
      <alignment horizontal="center" vertical="center" wrapText="1"/>
      <protection hidden="1"/>
    </xf>
    <xf numFmtId="215" fontId="4" fillId="0" borderId="8" xfId="0" applyNumberFormat="1" applyFont="1" applyBorder="1" applyAlignment="1" applyProtection="1">
      <alignment vertical="center" wrapText="1"/>
      <protection hidden="1"/>
    </xf>
    <xf numFmtId="215" fontId="4" fillId="0" borderId="0" xfId="0" applyNumberFormat="1" applyFont="1" applyAlignment="1" applyProtection="1">
      <alignment vertical="center" wrapText="1"/>
      <protection hidden="1"/>
    </xf>
    <xf numFmtId="215" fontId="4" fillId="0" borderId="3" xfId="0" applyNumberFormat="1" applyFont="1" applyBorder="1" applyAlignment="1" applyProtection="1">
      <alignment vertical="center" wrapText="1"/>
      <protection hidden="1"/>
    </xf>
    <xf numFmtId="215" fontId="4" fillId="0" borderId="1" xfId="0" applyNumberFormat="1" applyFont="1" applyBorder="1" applyAlignment="1" applyProtection="1">
      <alignment vertical="center" wrapText="1"/>
      <protection hidden="1"/>
    </xf>
    <xf numFmtId="215" fontId="4" fillId="0" borderId="4" xfId="0" applyNumberFormat="1" applyFont="1" applyBorder="1" applyAlignment="1" applyProtection="1">
      <alignment vertical="center" wrapText="1"/>
      <protection hidden="1"/>
    </xf>
    <xf numFmtId="210" fontId="6" fillId="0" borderId="15"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210" fontId="6" fillId="0" borderId="2" xfId="0" applyNumberFormat="1" applyFont="1" applyBorder="1" applyAlignment="1" applyProtection="1">
      <alignment horizontal="center" vertical="center" wrapText="1"/>
      <protection hidden="1"/>
    </xf>
    <xf numFmtId="210" fontId="6" fillId="0" borderId="5" xfId="0" applyNumberFormat="1" applyFont="1" applyBorder="1" applyAlignment="1" applyProtection="1">
      <alignment horizontal="center" vertical="center" wrapText="1"/>
      <protection hidden="1"/>
    </xf>
    <xf numFmtId="210" fontId="6" fillId="0" borderId="4" xfId="0" applyNumberFormat="1" applyFont="1" applyBorder="1" applyAlignment="1" applyProtection="1">
      <alignment horizontal="center" vertical="center" wrapText="1"/>
      <protection hidden="1"/>
    </xf>
    <xf numFmtId="210" fontId="6" fillId="0" borderId="1" xfId="0" applyNumberFormat="1" applyFont="1" applyBorder="1" applyAlignment="1" applyProtection="1">
      <alignment horizontal="center" vertical="center" wrapText="1"/>
      <protection hidden="1"/>
    </xf>
    <xf numFmtId="215" fontId="4" fillId="0" borderId="15" xfId="0" applyNumberFormat="1" applyFont="1" applyBorder="1" applyAlignment="1" applyProtection="1">
      <alignment horizontal="center" vertical="center"/>
      <protection hidden="1"/>
    </xf>
    <xf numFmtId="215" fontId="4" fillId="0" borderId="12" xfId="0" applyNumberFormat="1" applyFont="1" applyBorder="1" applyAlignment="1" applyProtection="1">
      <alignment horizontal="center" vertical="center"/>
      <protection hidden="1"/>
    </xf>
    <xf numFmtId="215" fontId="0" fillId="0" borderId="8" xfId="0" applyNumberFormat="1" applyBorder="1" applyAlignment="1" applyProtection="1">
      <alignment vertical="center" wrapText="1"/>
      <protection hidden="1"/>
    </xf>
    <xf numFmtId="215" fontId="0" fillId="0" borderId="0" xfId="0" applyNumberFormat="1" applyAlignment="1" applyProtection="1">
      <alignment vertical="center" wrapText="1"/>
      <protection hidden="1"/>
    </xf>
    <xf numFmtId="215" fontId="0" fillId="0" borderId="3" xfId="0" applyNumberFormat="1" applyBorder="1" applyAlignment="1" applyProtection="1">
      <alignment vertical="center" wrapText="1"/>
      <protection hidden="1"/>
    </xf>
    <xf numFmtId="215" fontId="0" fillId="0" borderId="1" xfId="0" applyNumberFormat="1" applyBorder="1" applyAlignment="1" applyProtection="1">
      <alignment vertical="center" wrapText="1"/>
      <protection hidden="1"/>
    </xf>
    <xf numFmtId="215" fontId="0" fillId="0" borderId="4" xfId="0" applyNumberFormat="1" applyBorder="1" applyAlignment="1" applyProtection="1">
      <alignment vertical="center" wrapText="1"/>
      <protection hidden="1"/>
    </xf>
    <xf numFmtId="210" fontId="4" fillId="0" borderId="9" xfId="0" applyNumberFormat="1" applyFont="1" applyBorder="1" applyAlignment="1" applyProtection="1" quotePrefix="1">
      <alignment horizontal="center" vertical="center" shrinkToFit="1"/>
      <protection hidden="1"/>
    </xf>
    <xf numFmtId="210" fontId="4" fillId="0" borderId="10" xfId="0" applyNumberFormat="1" applyFont="1" applyBorder="1" applyAlignment="1" applyProtection="1" quotePrefix="1">
      <alignment horizontal="center" vertical="center" shrinkToFit="1"/>
      <protection hidden="1"/>
    </xf>
    <xf numFmtId="210" fontId="0" fillId="0" borderId="5" xfId="0" applyNumberFormat="1" applyBorder="1" applyAlignment="1" applyProtection="1">
      <alignment horizontal="center" vertical="center" wrapText="1"/>
      <protection hidden="1"/>
    </xf>
    <xf numFmtId="210" fontId="0" fillId="0" borderId="4" xfId="0" applyNumberFormat="1" applyBorder="1" applyAlignment="1" applyProtection="1">
      <alignment horizontal="center" vertical="center" wrapText="1"/>
      <protection hidden="1"/>
    </xf>
    <xf numFmtId="210" fontId="4" fillId="0" borderId="9" xfId="0" applyNumberFormat="1" applyFont="1" applyBorder="1" applyAlignment="1" applyProtection="1">
      <alignment horizontal="center" vertical="center" wrapText="1"/>
      <protection hidden="1"/>
    </xf>
    <xf numFmtId="210" fontId="13" fillId="0" borderId="14" xfId="0" applyNumberFormat="1" applyFont="1" applyFill="1" applyBorder="1" applyAlignment="1" applyProtection="1">
      <alignment horizontal="center" vertical="center"/>
      <protection hidden="1"/>
    </xf>
    <xf numFmtId="210" fontId="11" fillId="0" borderId="14" xfId="0" applyNumberFormat="1" applyFont="1" applyFill="1" applyBorder="1" applyAlignment="1" applyProtection="1">
      <alignment horizontal="center" vertical="center"/>
      <protection hidden="1"/>
    </xf>
    <xf numFmtId="216" fontId="6" fillId="0" borderId="8" xfId="15" applyNumberFormat="1" applyFont="1" applyFill="1" applyBorder="1" applyAlignment="1" applyProtection="1">
      <alignment horizontal="center" vertical="center" wrapText="1"/>
      <protection hidden="1"/>
    </xf>
    <xf numFmtId="216" fontId="6" fillId="0" borderId="0" xfId="15" applyNumberFormat="1" applyFont="1" applyFill="1" applyBorder="1" applyAlignment="1" applyProtection="1">
      <alignment horizontal="center" vertical="center" wrapText="1"/>
      <protection hidden="1"/>
    </xf>
    <xf numFmtId="216" fontId="6" fillId="0" borderId="3" xfId="15" applyNumberFormat="1" applyFont="1" applyFill="1" applyBorder="1" applyAlignment="1" applyProtection="1">
      <alignment horizontal="center" vertical="center" wrapText="1"/>
      <protection hidden="1"/>
    </xf>
    <xf numFmtId="216" fontId="6" fillId="0" borderId="1" xfId="15" applyNumberFormat="1" applyFont="1" applyFill="1" applyBorder="1" applyAlignment="1" applyProtection="1">
      <alignment horizontal="center" vertical="center" wrapText="1"/>
      <protection hidden="1"/>
    </xf>
    <xf numFmtId="216" fontId="6" fillId="0" borderId="4" xfId="15" applyNumberFormat="1" applyFont="1" applyFill="1" applyBorder="1" applyAlignment="1" applyProtection="1">
      <alignment horizontal="center" vertical="center" wrapText="1"/>
      <protection hidden="1"/>
    </xf>
    <xf numFmtId="210" fontId="13" fillId="0" borderId="9" xfId="0" applyNumberFormat="1" applyFont="1" applyFill="1" applyBorder="1" applyAlignment="1" applyProtection="1">
      <alignment horizontal="center" vertical="center"/>
      <protection hidden="1"/>
    </xf>
    <xf numFmtId="210" fontId="13" fillId="0" borderId="10" xfId="0" applyNumberFormat="1" applyFont="1" applyFill="1" applyBorder="1" applyAlignment="1" applyProtection="1">
      <alignment horizontal="center" vertical="center"/>
      <protection hidden="1"/>
    </xf>
    <xf numFmtId="210" fontId="13" fillId="0" borderId="8" xfId="0" applyNumberFormat="1" applyFont="1" applyFill="1" applyBorder="1" applyAlignment="1" applyProtection="1">
      <alignment horizontal="center" vertical="center"/>
      <protection hidden="1"/>
    </xf>
    <xf numFmtId="210" fontId="13" fillId="0" borderId="2" xfId="0" applyNumberFormat="1" applyFont="1" applyFill="1" applyBorder="1" applyAlignment="1" applyProtection="1">
      <alignment horizontal="center" vertical="center"/>
      <protection hidden="1"/>
    </xf>
    <xf numFmtId="210" fontId="13" fillId="0" borderId="0" xfId="0" applyNumberFormat="1" applyFont="1" applyFill="1" applyBorder="1" applyAlignment="1" applyProtection="1">
      <alignment horizontal="center" vertical="center"/>
      <protection hidden="1"/>
    </xf>
    <xf numFmtId="210" fontId="13" fillId="0" borderId="3" xfId="0" applyNumberFormat="1" applyFont="1" applyFill="1" applyBorder="1" applyAlignment="1" applyProtection="1">
      <alignment horizontal="center" vertical="center"/>
      <protection hidden="1"/>
    </xf>
    <xf numFmtId="210" fontId="13" fillId="0" borderId="16" xfId="0" applyNumberFormat="1" applyFont="1" applyFill="1" applyBorder="1" applyAlignment="1" applyProtection="1">
      <alignment horizontal="center" vertical="center"/>
      <protection hidden="1"/>
    </xf>
    <xf numFmtId="210" fontId="13" fillId="0" borderId="15" xfId="0" applyNumberFormat="1" applyFont="1" applyFill="1" applyBorder="1" applyAlignment="1" applyProtection="1">
      <alignment horizontal="center" vertical="center"/>
      <protection hidden="1"/>
    </xf>
    <xf numFmtId="210" fontId="13" fillId="0" borderId="12" xfId="0" applyNumberFormat="1" applyFont="1" applyFill="1" applyBorder="1" applyAlignment="1" applyProtection="1">
      <alignment horizontal="center" vertical="center"/>
      <protection hidden="1"/>
    </xf>
    <xf numFmtId="210" fontId="4" fillId="0" borderId="17" xfId="0" applyNumberFormat="1" applyFont="1" applyFill="1" applyBorder="1" applyAlignment="1" applyProtection="1">
      <alignment horizontal="center" vertical="center" wrapText="1"/>
      <protection hidden="1"/>
    </xf>
    <xf numFmtId="210" fontId="4" fillId="0" borderId="17" xfId="0" applyNumberFormat="1" applyFont="1" applyFill="1" applyBorder="1" applyAlignment="1" applyProtection="1">
      <alignment horizontal="center" vertical="center"/>
      <protection hidden="1"/>
    </xf>
    <xf numFmtId="210" fontId="4" fillId="0" borderId="2" xfId="0" applyNumberFormat="1" applyFont="1" applyFill="1" applyBorder="1" applyAlignment="1" applyProtection="1">
      <alignment horizontal="center" vertical="center" wrapText="1"/>
      <protection hidden="1"/>
    </xf>
    <xf numFmtId="210" fontId="4" fillId="0" borderId="0" xfId="0" applyNumberFormat="1" applyFont="1" applyFill="1" applyBorder="1" applyAlignment="1" applyProtection="1">
      <alignment horizontal="center" vertical="center" wrapText="1"/>
      <protection hidden="1"/>
    </xf>
    <xf numFmtId="210" fontId="4" fillId="0" borderId="3" xfId="0" applyNumberFormat="1" applyFont="1" applyFill="1" applyBorder="1" applyAlignment="1" applyProtection="1">
      <alignment horizontal="center" vertical="center" wrapText="1"/>
      <protection hidden="1"/>
    </xf>
    <xf numFmtId="210" fontId="4" fillId="0" borderId="11" xfId="0" applyNumberFormat="1" applyFont="1" applyFill="1" applyBorder="1" applyAlignment="1" applyProtection="1">
      <alignment horizontal="center" vertical="center" wrapText="1"/>
      <protection hidden="1"/>
    </xf>
    <xf numFmtId="210" fontId="4" fillId="0" borderId="11" xfId="0" applyNumberFormat="1" applyFont="1" applyFill="1" applyBorder="1" applyAlignment="1" applyProtection="1">
      <alignment horizontal="center" vertical="center"/>
      <protection hidden="1"/>
    </xf>
    <xf numFmtId="215" fontId="17" fillId="0" borderId="0" xfId="0" applyNumberFormat="1" applyFont="1" applyFill="1" applyAlignment="1" applyProtection="1">
      <alignment vertical="center"/>
      <protection hidden="1"/>
    </xf>
    <xf numFmtId="210" fontId="17" fillId="0" borderId="0" xfId="0" applyNumberFormat="1" applyFont="1" applyFill="1" applyAlignment="1" applyProtection="1">
      <alignment horizontal="right" vertical="center"/>
      <protection hidden="1"/>
    </xf>
    <xf numFmtId="211" fontId="17" fillId="0" borderId="0" xfId="0" applyNumberFormat="1" applyFont="1" applyFill="1" applyAlignment="1" applyProtection="1">
      <alignment horizontal="right" vertical="center"/>
      <protection hidden="1"/>
    </xf>
    <xf numFmtId="210" fontId="17" fillId="0" borderId="0" xfId="0" applyNumberFormat="1" applyFont="1" applyFill="1" applyAlignment="1" applyProtection="1">
      <alignment vertical="center"/>
      <protection hidden="1"/>
    </xf>
    <xf numFmtId="211" fontId="17" fillId="0" borderId="0" xfId="0" applyNumberFormat="1" applyFont="1" applyFill="1" applyAlignment="1" applyProtection="1">
      <alignment vertical="center"/>
      <protection hidden="1"/>
    </xf>
    <xf numFmtId="0" fontId="17" fillId="0" borderId="0" xfId="0" applyNumberFormat="1" applyFont="1" applyFill="1" applyAlignment="1" applyProtection="1">
      <alignment vertical="center"/>
      <protection hidden="1"/>
    </xf>
    <xf numFmtId="210" fontId="17" fillId="0" borderId="1" xfId="0" applyNumberFormat="1" applyFont="1" applyFill="1" applyBorder="1" applyAlignment="1" applyProtection="1">
      <alignment vertical="center"/>
      <protection hidden="1"/>
    </xf>
    <xf numFmtId="215" fontId="17" fillId="0" borderId="1" xfId="0" applyNumberFormat="1" applyFont="1" applyFill="1" applyBorder="1" applyAlignment="1" applyProtection="1">
      <alignment vertical="center"/>
      <protection hidden="1"/>
    </xf>
    <xf numFmtId="211" fontId="17" fillId="0" borderId="1" xfId="0" applyNumberFormat="1" applyFont="1" applyFill="1" applyBorder="1" applyAlignment="1" applyProtection="1">
      <alignment vertical="center"/>
      <protection hidden="1"/>
    </xf>
    <xf numFmtId="210" fontId="4" fillId="0" borderId="5" xfId="0" applyNumberFormat="1" applyFont="1" applyFill="1" applyBorder="1" applyAlignment="1" applyProtection="1">
      <alignment horizontal="center" vertical="center" wrapText="1"/>
      <protection hidden="1"/>
    </xf>
    <xf numFmtId="210" fontId="4" fillId="0" borderId="1" xfId="0" applyNumberFormat="1" applyFont="1" applyFill="1" applyBorder="1" applyAlignment="1" applyProtection="1">
      <alignment horizontal="center" vertical="center" wrapText="1"/>
      <protection hidden="1"/>
    </xf>
    <xf numFmtId="210" fontId="4" fillId="0" borderId="4" xfId="0" applyNumberFormat="1" applyFont="1" applyFill="1" applyBorder="1" applyAlignment="1" applyProtection="1">
      <alignment horizontal="center" vertical="center" wrapText="1"/>
      <protection hidden="1"/>
    </xf>
    <xf numFmtId="215" fontId="16" fillId="0" borderId="0" xfId="0" applyNumberFormat="1" applyFont="1" applyFill="1" applyAlignment="1" applyProtection="1">
      <alignment vertical="center"/>
      <protection hidden="1"/>
    </xf>
    <xf numFmtId="215" fontId="4" fillId="0" borderId="15" xfId="0" applyNumberFormat="1" applyFont="1" applyFill="1" applyBorder="1" applyAlignment="1" applyProtection="1">
      <alignment horizontal="center" vertical="center"/>
      <protection hidden="1"/>
    </xf>
    <xf numFmtId="215" fontId="4" fillId="0" borderId="12" xfId="0" applyNumberFormat="1" applyFont="1" applyFill="1" applyBorder="1" applyAlignment="1" applyProtection="1">
      <alignment horizontal="center" vertical="center"/>
      <protection hidden="1"/>
    </xf>
    <xf numFmtId="210" fontId="4" fillId="0" borderId="2" xfId="0" applyNumberFormat="1" applyFont="1" applyFill="1" applyBorder="1" applyAlignment="1" applyProtection="1">
      <alignment horizontal="center" vertical="center"/>
      <protection hidden="1"/>
    </xf>
    <xf numFmtId="0" fontId="17" fillId="0" borderId="0" xfId="0" applyNumberFormat="1" applyFont="1" applyFill="1" applyAlignment="1" applyProtection="1">
      <alignment horizontal="right" vertical="center"/>
      <protection hidden="1"/>
    </xf>
    <xf numFmtId="0" fontId="4" fillId="0" borderId="16" xfId="0" applyNumberFormat="1" applyFont="1" applyFill="1" applyBorder="1" applyAlignment="1" applyProtection="1">
      <alignment horizontal="center" vertical="center"/>
      <protection hidden="1"/>
    </xf>
    <xf numFmtId="0" fontId="4" fillId="0" borderId="15" xfId="0" applyNumberFormat="1" applyFont="1" applyFill="1" applyBorder="1" applyAlignment="1" applyProtection="1">
      <alignment horizontal="center" vertical="center"/>
      <protection hidden="1"/>
    </xf>
    <xf numFmtId="211" fontId="16" fillId="0" borderId="0" xfId="0" applyNumberFormat="1" applyFont="1" applyFill="1" applyAlignment="1" applyProtection="1">
      <alignment vertical="center"/>
      <protection hidden="1"/>
    </xf>
    <xf numFmtId="210" fontId="16" fillId="0" borderId="0" xfId="0" applyNumberFormat="1" applyFont="1" applyFill="1" applyAlignment="1" applyProtection="1">
      <alignment vertical="center"/>
      <protection hidden="1"/>
    </xf>
    <xf numFmtId="0" fontId="16" fillId="0" borderId="0" xfId="0" applyNumberFormat="1" applyFont="1" applyFill="1" applyAlignment="1" applyProtection="1">
      <alignment vertical="center"/>
      <protection hidden="1"/>
    </xf>
    <xf numFmtId="0" fontId="4" fillId="0" borderId="2"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13" xfId="0" applyNumberFormat="1" applyFont="1" applyFill="1" applyBorder="1" applyAlignment="1" applyProtection="1">
      <alignment horizontal="center" vertical="center"/>
      <protection hidden="1"/>
    </xf>
    <xf numFmtId="210" fontId="4" fillId="0" borderId="0" xfId="0" applyNumberFormat="1" applyFont="1" applyFill="1" applyBorder="1" applyAlignment="1" applyProtection="1">
      <alignment horizontal="center" vertical="center"/>
      <protection hidden="1"/>
    </xf>
    <xf numFmtId="210" fontId="4" fillId="0" borderId="5" xfId="0" applyNumberFormat="1" applyFont="1" applyFill="1" applyBorder="1" applyAlignment="1" applyProtection="1">
      <alignment horizontal="center" vertical="center"/>
      <protection hidden="1"/>
    </xf>
    <xf numFmtId="210" fontId="4" fillId="0" borderId="1" xfId="0" applyNumberFormat="1" applyFont="1" applyFill="1" applyBorder="1" applyAlignment="1" applyProtection="1">
      <alignment horizontal="center" vertical="center"/>
      <protection hidden="1"/>
    </xf>
    <xf numFmtId="210" fontId="4" fillId="0" borderId="4" xfId="0" applyNumberFormat="1" applyFont="1" applyFill="1" applyBorder="1" applyAlignment="1" applyProtection="1">
      <alignment horizontal="center" vertical="center"/>
      <protection hidden="1"/>
    </xf>
    <xf numFmtId="210" fontId="4" fillId="0" borderId="5" xfId="0" applyNumberFormat="1" applyFont="1" applyFill="1" applyBorder="1" applyAlignment="1" applyProtection="1">
      <alignment horizontal="center" vertical="center" wrapText="1" shrinkToFit="1"/>
      <protection hidden="1"/>
    </xf>
    <xf numFmtId="210" fontId="4" fillId="0" borderId="1" xfId="0" applyNumberFormat="1" applyFont="1" applyFill="1" applyBorder="1" applyAlignment="1" applyProtection="1">
      <alignment horizontal="center" vertical="center" wrapText="1" shrinkToFit="1"/>
      <protection hidden="1"/>
    </xf>
    <xf numFmtId="210" fontId="4" fillId="0" borderId="4" xfId="0" applyNumberFormat="1" applyFont="1" applyFill="1" applyBorder="1" applyAlignment="1" applyProtection="1">
      <alignment horizontal="center" vertical="center" wrapText="1" shrinkToFit="1"/>
      <protection hidden="1"/>
    </xf>
    <xf numFmtId="0" fontId="4" fillId="0" borderId="11" xfId="0" applyNumberFormat="1" applyFont="1" applyFill="1" applyBorder="1" applyAlignment="1" applyProtection="1">
      <alignment horizontal="center" vertical="center"/>
      <protection hidden="1"/>
    </xf>
    <xf numFmtId="210" fontId="6" fillId="0" borderId="2" xfId="0" applyNumberFormat="1" applyFont="1" applyFill="1" applyBorder="1" applyAlignment="1" applyProtection="1">
      <alignment horizontal="center" vertical="center"/>
      <protection hidden="1"/>
    </xf>
    <xf numFmtId="210" fontId="6" fillId="0" borderId="0" xfId="0" applyNumberFormat="1" applyFont="1" applyFill="1" applyBorder="1" applyAlignment="1" applyProtection="1">
      <alignment horizontal="center" vertical="center"/>
      <protection hidden="1"/>
    </xf>
    <xf numFmtId="210" fontId="4" fillId="0" borderId="2" xfId="0" applyNumberFormat="1" applyFont="1" applyFill="1" applyBorder="1" applyAlignment="1" applyProtection="1">
      <alignment horizontal="center" vertical="center" wrapText="1" shrinkToFit="1"/>
      <protection hidden="1"/>
    </xf>
    <xf numFmtId="210" fontId="4" fillId="0" borderId="0" xfId="0" applyNumberFormat="1" applyFont="1" applyFill="1" applyBorder="1" applyAlignment="1" applyProtection="1">
      <alignment horizontal="center" vertical="center" wrapText="1" shrinkToFit="1"/>
      <protection hidden="1"/>
    </xf>
    <xf numFmtId="210" fontId="4" fillId="0" borderId="3" xfId="0" applyNumberFormat="1" applyFont="1" applyFill="1" applyBorder="1" applyAlignment="1" applyProtection="1">
      <alignment horizontal="center" vertical="center" wrapText="1" shrinkToFit="1"/>
      <protection hidden="1"/>
    </xf>
    <xf numFmtId="210" fontId="6" fillId="0" borderId="16" xfId="0" applyNumberFormat="1" applyFont="1" applyFill="1" applyBorder="1" applyAlignment="1" applyProtection="1">
      <alignment horizontal="center" vertical="center"/>
      <protection hidden="1"/>
    </xf>
    <xf numFmtId="210" fontId="6" fillId="0" borderId="15" xfId="0" applyNumberFormat="1" applyFont="1" applyFill="1" applyBorder="1" applyAlignment="1" applyProtection="1">
      <alignment horizontal="center" vertical="center"/>
      <protection hidden="1"/>
    </xf>
    <xf numFmtId="210" fontId="6" fillId="0" borderId="17" xfId="0" applyNumberFormat="1" applyFont="1" applyFill="1" applyBorder="1" applyAlignment="1" applyProtection="1">
      <alignment horizontal="center" vertical="center"/>
      <protection hidden="1"/>
    </xf>
    <xf numFmtId="210" fontId="4" fillId="0" borderId="3" xfId="0" applyNumberFormat="1" applyFont="1" applyFill="1" applyBorder="1" applyAlignment="1" applyProtection="1">
      <alignment horizontal="center" vertical="center"/>
      <protection hidden="1"/>
    </xf>
    <xf numFmtId="211" fontId="11"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211" fontId="19" fillId="0" borderId="0" xfId="0" applyNumberFormat="1" applyFont="1" applyFill="1" applyBorder="1" applyAlignme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wrapText="1"/>
      <protection hidden="1"/>
    </xf>
    <xf numFmtId="0" fontId="4" fillId="0" borderId="0" xfId="15" applyFont="1" applyFill="1" applyBorder="1" applyAlignment="1" applyProtection="1">
      <alignment horizontal="center" vertical="center"/>
      <protection hidden="1"/>
    </xf>
    <xf numFmtId="214" fontId="4" fillId="0" borderId="2" xfId="0" applyNumberFormat="1" applyFont="1" applyFill="1" applyBorder="1" applyAlignment="1" applyProtection="1">
      <alignment horizontal="center" vertical="center" wrapText="1"/>
      <protection hidden="1"/>
    </xf>
    <xf numFmtId="214" fontId="4" fillId="0" borderId="3" xfId="0" applyNumberFormat="1" applyFont="1" applyFill="1" applyBorder="1" applyAlignment="1" applyProtection="1">
      <alignment horizontal="center" vertical="center" wrapText="1"/>
      <protection hidden="1"/>
    </xf>
    <xf numFmtId="214" fontId="6" fillId="0" borderId="2" xfId="0" applyNumberFormat="1" applyFont="1" applyFill="1" applyBorder="1" applyAlignment="1" applyProtection="1">
      <alignment horizontal="center" vertical="center"/>
      <protection hidden="1"/>
    </xf>
    <xf numFmtId="214" fontId="4" fillId="0" borderId="3" xfId="0" applyNumberFormat="1"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6" fillId="0" borderId="10" xfId="15" applyFont="1" applyFill="1" applyBorder="1" applyAlignment="1" applyProtection="1">
      <alignment horizontal="center" vertical="center" wrapText="1"/>
      <protection hidden="1"/>
    </xf>
    <xf numFmtId="0" fontId="4" fillId="0" borderId="10" xfId="15" applyFont="1" applyFill="1" applyBorder="1" applyAlignment="1" applyProtection="1">
      <alignment horizontal="center" vertical="center" wrapText="1"/>
      <protection hidden="1"/>
    </xf>
    <xf numFmtId="0" fontId="4" fillId="0" borderId="0" xfId="15" applyFont="1" applyFill="1" applyBorder="1" applyAlignment="1" applyProtection="1">
      <alignment horizontal="center" vertical="center" wrapText="1"/>
      <protection hidden="1"/>
    </xf>
    <xf numFmtId="0" fontId="4" fillId="0" borderId="1" xfId="15" applyFont="1" applyFill="1" applyBorder="1" applyAlignment="1" applyProtection="1">
      <alignment horizontal="center" vertical="center" wrapText="1"/>
      <protection hidden="1"/>
    </xf>
    <xf numFmtId="214" fontId="6" fillId="0" borderId="16" xfId="0" applyNumberFormat="1" applyFont="1" applyFill="1" applyBorder="1" applyAlignment="1" applyProtection="1">
      <alignment horizontal="center" vertical="center"/>
      <protection hidden="1"/>
    </xf>
    <xf numFmtId="214" fontId="4" fillId="0" borderId="15" xfId="0" applyNumberFormat="1" applyFont="1" applyFill="1" applyBorder="1" applyAlignment="1" applyProtection="1">
      <alignment horizontal="center" vertical="center"/>
      <protection hidden="1"/>
    </xf>
    <xf numFmtId="214" fontId="4" fillId="0" borderId="12" xfId="0" applyNumberFormat="1" applyFont="1" applyFill="1" applyBorder="1" applyAlignment="1" applyProtection="1">
      <alignment horizontal="center" vertical="center"/>
      <protection hidden="1"/>
    </xf>
    <xf numFmtId="0" fontId="6" fillId="0" borderId="9" xfId="15" applyFont="1" applyFill="1" applyBorder="1" applyAlignment="1" applyProtection="1">
      <alignment horizontal="center" vertical="center"/>
      <protection hidden="1"/>
    </xf>
    <xf numFmtId="0" fontId="4" fillId="0" borderId="10" xfId="15"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4" fillId="0" borderId="0" xfId="15" applyFont="1" applyFill="1" applyBorder="1" applyAlignment="1" applyProtection="1">
      <alignment horizontal="center" vertical="center" shrinkToFit="1"/>
      <protection hidden="1"/>
    </xf>
    <xf numFmtId="0" fontId="4" fillId="0" borderId="0" xfId="0" applyFont="1" applyFill="1" applyAlignment="1" applyProtection="1">
      <alignment horizontal="center" vertical="center"/>
      <protection hidden="1"/>
    </xf>
    <xf numFmtId="0" fontId="4" fillId="0" borderId="3" xfId="0" applyNumberFormat="1" applyFont="1" applyFill="1" applyBorder="1" applyAlignment="1" applyProtection="1">
      <alignment horizontal="center" vertical="center"/>
      <protection hidden="1"/>
    </xf>
    <xf numFmtId="214" fontId="4" fillId="0" borderId="0" xfId="0" applyNumberFormat="1"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shrinkToFit="1"/>
      <protection hidden="1"/>
    </xf>
    <xf numFmtId="0" fontId="4" fillId="0" borderId="3" xfId="0" applyFont="1" applyFill="1" applyBorder="1" applyAlignment="1" applyProtection="1">
      <alignment horizontal="center" vertical="center" shrinkToFit="1"/>
      <protection hidden="1"/>
    </xf>
    <xf numFmtId="0" fontId="4" fillId="0" borderId="3" xfId="15" applyFont="1" applyFill="1" applyBorder="1" applyAlignment="1" applyProtection="1">
      <alignment horizontal="center" vertical="center"/>
      <protection hidden="1"/>
    </xf>
    <xf numFmtId="0" fontId="4" fillId="0" borderId="2" xfId="0" applyNumberFormat="1" applyFont="1" applyFill="1" applyBorder="1" applyAlignment="1" applyProtection="1">
      <alignment horizontal="center"/>
      <protection hidden="1"/>
    </xf>
    <xf numFmtId="0" fontId="4" fillId="0" borderId="3" xfId="0" applyNumberFormat="1" applyFont="1" applyFill="1" applyBorder="1" applyAlignment="1" applyProtection="1">
      <alignment horizontal="center"/>
      <protection hidden="1"/>
    </xf>
    <xf numFmtId="0" fontId="6" fillId="0" borderId="0" xfId="15" applyFont="1" applyFill="1" applyBorder="1" applyAlignment="1" applyProtection="1">
      <alignment horizontal="center" vertical="center"/>
      <protection hidden="1"/>
    </xf>
    <xf numFmtId="0" fontId="6" fillId="0" borderId="2" xfId="0" applyNumberFormat="1" applyFont="1" applyFill="1" applyBorder="1" applyAlignment="1" applyProtection="1">
      <alignment horizontal="center" vertical="center"/>
      <protection hidden="1"/>
    </xf>
    <xf numFmtId="214" fontId="4" fillId="0" borderId="2" xfId="0" applyNumberFormat="1" applyFont="1" applyFill="1" applyBorder="1" applyAlignment="1" applyProtection="1">
      <alignment horizontal="center" vertical="center"/>
      <protection hidden="1"/>
    </xf>
    <xf numFmtId="214" fontId="6" fillId="0" borderId="9" xfId="0" applyNumberFormat="1" applyFont="1" applyFill="1" applyBorder="1" applyAlignment="1" applyProtection="1">
      <alignment horizontal="center" vertical="center"/>
      <protection hidden="1"/>
    </xf>
    <xf numFmtId="214" fontId="4" fillId="0" borderId="8" xfId="0" applyNumberFormat="1"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shrinkToFit="1"/>
      <protection hidden="1"/>
    </xf>
    <xf numFmtId="214" fontId="4" fillId="0" borderId="5" xfId="0" applyNumberFormat="1" applyFont="1" applyFill="1" applyBorder="1" applyAlignment="1" applyProtection="1">
      <alignment horizontal="center" vertical="center"/>
      <protection hidden="1"/>
    </xf>
    <xf numFmtId="214" fontId="4" fillId="0" borderId="4"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shrinkToFit="1"/>
      <protection hidden="1"/>
    </xf>
    <xf numFmtId="214" fontId="4" fillId="0" borderId="10" xfId="0" applyNumberFormat="1" applyFont="1" applyFill="1" applyBorder="1" applyAlignment="1" applyProtection="1">
      <alignment horizontal="center" vertical="center"/>
      <protection hidden="1"/>
    </xf>
    <xf numFmtId="0" fontId="6" fillId="0" borderId="2" xfId="0" applyNumberFormat="1" applyFont="1" applyFill="1" applyBorder="1" applyAlignment="1" applyProtection="1" quotePrefix="1">
      <alignment horizontal="center" vertical="center"/>
      <protection hidden="1"/>
    </xf>
    <xf numFmtId="0" fontId="4" fillId="0" borderId="0" xfId="0" applyNumberFormat="1" applyFont="1" applyFill="1" applyBorder="1" applyAlignment="1" applyProtection="1" quotePrefix="1">
      <alignment horizontal="center" vertical="center"/>
      <protection hidden="1"/>
    </xf>
    <xf numFmtId="214" fontId="6" fillId="0" borderId="9" xfId="0" applyNumberFormat="1" applyFont="1" applyFill="1" applyBorder="1" applyAlignment="1" applyProtection="1" quotePrefix="1">
      <alignment horizontal="center" vertical="center"/>
      <protection hidden="1"/>
    </xf>
    <xf numFmtId="214" fontId="4" fillId="0" borderId="10" xfId="0" applyNumberFormat="1" applyFont="1" applyFill="1" applyBorder="1" applyAlignment="1" applyProtection="1" quotePrefix="1">
      <alignment horizontal="center" vertical="center"/>
      <protection hidden="1"/>
    </xf>
    <xf numFmtId="214" fontId="6" fillId="0" borderId="2" xfId="0" applyNumberFormat="1" applyFont="1" applyFill="1" applyBorder="1" applyAlignment="1" applyProtection="1" quotePrefix="1">
      <alignment horizontal="center" vertical="center"/>
      <protection hidden="1"/>
    </xf>
    <xf numFmtId="214" fontId="4" fillId="0" borderId="0" xfId="0" applyNumberFormat="1" applyFont="1" applyFill="1" applyBorder="1" applyAlignment="1" applyProtection="1" quotePrefix="1">
      <alignment horizontal="center" vertical="center"/>
      <protection hidden="1"/>
    </xf>
    <xf numFmtId="0" fontId="4" fillId="0" borderId="5"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protection hidden="1"/>
    </xf>
    <xf numFmtId="214" fontId="4" fillId="0" borderId="5" xfId="0" applyNumberFormat="1" applyFont="1" applyBorder="1" applyAlignment="1" applyProtection="1">
      <alignment horizontal="center" vertical="center" shrinkToFit="1"/>
      <protection hidden="1"/>
    </xf>
    <xf numFmtId="214" fontId="4" fillId="0" borderId="4" xfId="0" applyNumberFormat="1" applyFont="1" applyBorder="1" applyAlignment="1" applyProtection="1">
      <alignment horizontal="center" vertical="center" shrinkToFit="1"/>
      <protection hidden="1"/>
    </xf>
    <xf numFmtId="214" fontId="4" fillId="0" borderId="1" xfId="0" applyNumberFormat="1" applyFont="1" applyBorder="1" applyAlignment="1" applyProtection="1">
      <alignment horizontal="center" vertical="center" shrinkToFit="1"/>
      <protection hidden="1"/>
    </xf>
    <xf numFmtId="214" fontId="4" fillId="0" borderId="2"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0" fontId="4" fillId="0" borderId="0" xfId="0" applyFont="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214" fontId="4" fillId="0" borderId="0" xfId="0" applyNumberFormat="1" applyFont="1" applyBorder="1" applyAlignment="1" applyProtection="1">
      <alignment horizontal="center" vertical="center" shrinkToFit="1"/>
      <protection hidden="1"/>
    </xf>
    <xf numFmtId="214" fontId="4" fillId="0" borderId="2" xfId="0" applyNumberFormat="1" applyFont="1" applyBorder="1" applyAlignment="1" applyProtection="1">
      <alignment horizontal="center" vertical="center" shrinkToFit="1"/>
      <protection hidden="1"/>
    </xf>
    <xf numFmtId="214" fontId="4" fillId="0" borderId="3" xfId="0" applyNumberFormat="1" applyFont="1" applyBorder="1" applyAlignment="1" applyProtection="1">
      <alignment horizontal="center" vertical="center" shrinkToFit="1"/>
      <protection hidden="1"/>
    </xf>
    <xf numFmtId="214" fontId="4" fillId="0" borderId="3"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shrinkToFit="1"/>
      <protection hidden="1"/>
    </xf>
    <xf numFmtId="214" fontId="6" fillId="0" borderId="9" xfId="0" applyNumberFormat="1" applyFont="1" applyBorder="1" applyAlignment="1" applyProtection="1">
      <alignment horizontal="center" vertical="center"/>
      <protection hidden="1"/>
    </xf>
    <xf numFmtId="214" fontId="6" fillId="0" borderId="8" xfId="0" applyNumberFormat="1" applyFont="1" applyBorder="1" applyAlignment="1" applyProtection="1">
      <alignment horizontal="center" vertical="center"/>
      <protection hidden="1"/>
    </xf>
    <xf numFmtId="214" fontId="6" fillId="0" borderId="10" xfId="0" applyNumberFormat="1" applyFont="1" applyBorder="1" applyAlignment="1" applyProtection="1">
      <alignment horizontal="center" vertical="center"/>
      <protection hidden="1"/>
    </xf>
    <xf numFmtId="214" fontId="4" fillId="0" borderId="10" xfId="0" applyNumberFormat="1" applyFont="1" applyBorder="1" applyAlignment="1" applyProtection="1">
      <alignment horizontal="center" vertical="center"/>
      <protection hidden="1"/>
    </xf>
    <xf numFmtId="214" fontId="6" fillId="0" borderId="16" xfId="0" applyNumberFormat="1" applyFont="1" applyBorder="1" applyAlignment="1" applyProtection="1">
      <alignment horizontal="center" vertical="center"/>
      <protection hidden="1"/>
    </xf>
    <xf numFmtId="214" fontId="4" fillId="0" borderId="15" xfId="0" applyNumberFormat="1" applyFont="1" applyBorder="1" applyAlignment="1" applyProtection="1">
      <alignment horizontal="center" vertical="center"/>
      <protection hidden="1"/>
    </xf>
    <xf numFmtId="214" fontId="4" fillId="0" borderId="12" xfId="0" applyNumberFormat="1"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0" xfId="15" applyFont="1" applyFill="1" applyBorder="1" applyAlignment="1" applyProtection="1">
      <alignment horizontal="center"/>
      <protection hidden="1"/>
    </xf>
    <xf numFmtId="0" fontId="4" fillId="0" borderId="3" xfId="15" applyFont="1" applyFill="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8" xfId="0" applyFont="1" applyBorder="1" applyAlignment="1" applyProtection="1">
      <alignment horizontal="center"/>
      <protection hidden="1"/>
    </xf>
    <xf numFmtId="0" fontId="6" fillId="0" borderId="15"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6" fillId="0" borderId="16"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4" fillId="0" borderId="0" xfId="0" applyFont="1" applyBorder="1" applyAlignment="1" applyProtection="1">
      <alignment horizontal="center" vertical="center" shrinkToFit="1"/>
      <protection hidden="1"/>
    </xf>
    <xf numFmtId="214" fontId="4" fillId="0" borderId="8" xfId="0" applyNumberFormat="1"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211" fontId="17" fillId="0" borderId="0" xfId="0" applyNumberFormat="1" applyFont="1" applyFill="1" applyBorder="1" applyAlignment="1" applyProtection="1">
      <alignment vertical="center"/>
      <protection hidden="1"/>
    </xf>
    <xf numFmtId="210" fontId="17" fillId="0" borderId="0" xfId="0" applyNumberFormat="1" applyFont="1" applyFill="1" applyBorder="1" applyAlignment="1" applyProtection="1">
      <alignment vertical="center"/>
      <protection hidden="1"/>
    </xf>
    <xf numFmtId="216" fontId="1" fillId="0" borderId="15" xfId="0" applyNumberFormat="1" applyFont="1" applyFill="1" applyBorder="1" applyAlignment="1" applyProtection="1">
      <alignment horizontal="center" vertical="center"/>
      <protection hidden="1"/>
    </xf>
    <xf numFmtId="216" fontId="1" fillId="0" borderId="12" xfId="0" applyNumberFormat="1" applyFont="1" applyFill="1" applyBorder="1" applyAlignment="1" applyProtection="1">
      <alignment horizontal="center" vertical="center"/>
      <protection hidden="1"/>
    </xf>
    <xf numFmtId="216" fontId="0" fillId="0" borderId="10" xfId="15" applyNumberFormat="1" applyFont="1" applyFill="1" applyBorder="1" applyAlignment="1" applyProtection="1">
      <alignment horizontal="center" vertical="center" wrapText="1"/>
      <protection hidden="1"/>
    </xf>
    <xf numFmtId="216" fontId="1" fillId="0" borderId="8" xfId="15" applyNumberFormat="1" applyFont="1" applyFill="1" applyBorder="1" applyAlignment="1" applyProtection="1">
      <alignment horizontal="center" vertical="center" wrapText="1"/>
      <protection hidden="1"/>
    </xf>
    <xf numFmtId="216" fontId="1" fillId="0" borderId="0" xfId="15" applyNumberFormat="1" applyFont="1" applyFill="1" applyBorder="1" applyAlignment="1" applyProtection="1">
      <alignment horizontal="center" vertical="center" wrapText="1"/>
      <protection hidden="1"/>
    </xf>
    <xf numFmtId="216" fontId="1" fillId="0" borderId="3" xfId="15" applyNumberFormat="1" applyFont="1" applyFill="1" applyBorder="1" applyAlignment="1" applyProtection="1">
      <alignment horizontal="center" vertical="center" wrapText="1"/>
      <protection hidden="1"/>
    </xf>
    <xf numFmtId="216" fontId="1" fillId="0" borderId="1" xfId="15" applyNumberFormat="1" applyFont="1" applyFill="1" applyBorder="1" applyAlignment="1" applyProtection="1">
      <alignment horizontal="center" vertical="center" wrapText="1"/>
      <protection hidden="1"/>
    </xf>
    <xf numFmtId="216" fontId="1" fillId="0" borderId="4" xfId="15" applyNumberFormat="1" applyFont="1" applyFill="1" applyBorder="1" applyAlignment="1" applyProtection="1">
      <alignment horizontal="center" vertical="center" wrapText="1"/>
      <protection hidden="1"/>
    </xf>
    <xf numFmtId="210" fontId="0" fillId="0" borderId="9" xfId="0" applyNumberFormat="1" applyFont="1" applyFill="1" applyBorder="1" applyAlignment="1" applyProtection="1">
      <alignment horizontal="center" vertical="center" wrapText="1"/>
      <protection hidden="1"/>
    </xf>
    <xf numFmtId="210" fontId="0" fillId="0" borderId="10" xfId="0" applyNumberFormat="1" applyFont="1" applyFill="1" applyBorder="1" applyAlignment="1" applyProtection="1">
      <alignment horizontal="center" vertical="center" wrapText="1"/>
      <protection hidden="1"/>
    </xf>
    <xf numFmtId="210" fontId="0" fillId="0" borderId="8" xfId="0" applyNumberFormat="1" applyFont="1" applyFill="1" applyBorder="1" applyAlignment="1" applyProtection="1">
      <alignment horizontal="center" vertical="center" wrapText="1"/>
      <protection hidden="1"/>
    </xf>
    <xf numFmtId="210" fontId="0" fillId="0" borderId="5" xfId="0" applyNumberFormat="1" applyFont="1" applyFill="1" applyBorder="1" applyAlignment="1" applyProtection="1">
      <alignment horizontal="center" vertical="center" wrapText="1"/>
      <protection hidden="1"/>
    </xf>
    <xf numFmtId="210" fontId="0" fillId="0" borderId="1" xfId="0" applyNumberFormat="1" applyFont="1" applyFill="1" applyBorder="1" applyAlignment="1" applyProtection="1">
      <alignment horizontal="center" vertical="center" wrapText="1"/>
      <protection hidden="1"/>
    </xf>
    <xf numFmtId="210" fontId="0" fillId="0" borderId="4" xfId="0" applyNumberFormat="1" applyFont="1" applyFill="1" applyBorder="1" applyAlignment="1" applyProtection="1">
      <alignment horizontal="center" vertical="center" wrapText="1"/>
      <protection hidden="1"/>
    </xf>
    <xf numFmtId="210" fontId="1" fillId="0" borderId="16" xfId="0" applyNumberFormat="1" applyFont="1" applyFill="1" applyBorder="1" applyAlignment="1" applyProtection="1">
      <alignment horizontal="center" vertical="center"/>
      <protection hidden="1"/>
    </xf>
    <xf numFmtId="210" fontId="1" fillId="0" borderId="15" xfId="0" applyNumberFormat="1" applyFont="1" applyFill="1" applyBorder="1" applyAlignment="1" applyProtection="1">
      <alignment horizontal="center" vertical="center"/>
      <protection hidden="1"/>
    </xf>
    <xf numFmtId="210" fontId="1" fillId="0" borderId="12" xfId="0" applyNumberFormat="1" applyFont="1" applyFill="1" applyBorder="1" applyAlignment="1" applyProtection="1">
      <alignment horizontal="center" vertical="center"/>
      <protection hidden="1"/>
    </xf>
    <xf numFmtId="210" fontId="4" fillId="0" borderId="16" xfId="0" applyNumberFormat="1" applyFont="1" applyFill="1" applyBorder="1" applyAlignment="1" applyProtection="1">
      <alignment horizontal="center" vertical="center"/>
      <protection hidden="1"/>
    </xf>
    <xf numFmtId="210" fontId="4" fillId="0" borderId="12" xfId="0" applyNumberFormat="1" applyFont="1" applyFill="1" applyBorder="1" applyAlignment="1" applyProtection="1">
      <alignment horizontal="center" vertical="center"/>
      <protection hidden="1"/>
    </xf>
    <xf numFmtId="210" fontId="4" fillId="0" borderId="15" xfId="0" applyNumberFormat="1" applyFont="1" applyFill="1" applyBorder="1" applyAlignment="1" applyProtection="1">
      <alignment horizontal="center" vertical="center"/>
      <protection hidden="1"/>
    </xf>
    <xf numFmtId="210" fontId="13" fillId="0" borderId="9" xfId="0" applyNumberFormat="1" applyFont="1" applyFill="1" applyBorder="1" applyAlignment="1" applyProtection="1">
      <alignment horizontal="center" vertical="center" shrinkToFit="1"/>
      <protection hidden="1"/>
    </xf>
    <xf numFmtId="210" fontId="11" fillId="0" borderId="10" xfId="0" applyNumberFormat="1" applyFont="1" applyFill="1" applyBorder="1" applyAlignment="1" applyProtection="1">
      <alignment horizontal="center" vertical="center" shrinkToFit="1"/>
      <protection hidden="1"/>
    </xf>
    <xf numFmtId="210" fontId="13" fillId="0" borderId="5" xfId="0" applyNumberFormat="1" applyFont="1" applyFill="1" applyBorder="1" applyAlignment="1" applyProtection="1">
      <alignment horizontal="center" vertical="center" shrinkToFit="1"/>
      <protection hidden="1"/>
    </xf>
    <xf numFmtId="210" fontId="13" fillId="0" borderId="1" xfId="0" applyNumberFormat="1" applyFont="1" applyFill="1" applyBorder="1" applyAlignment="1" applyProtection="1">
      <alignment horizontal="center" vertical="center" shrinkToFit="1"/>
      <protection hidden="1"/>
    </xf>
    <xf numFmtId="210" fontId="13" fillId="0" borderId="4" xfId="0" applyNumberFormat="1" applyFont="1" applyFill="1" applyBorder="1" applyAlignment="1" applyProtection="1">
      <alignment horizontal="center" vertical="center" shrinkToFit="1"/>
      <protection hidden="1"/>
    </xf>
    <xf numFmtId="210" fontId="11" fillId="0" borderId="8" xfId="0" applyNumberFormat="1" applyFont="1" applyFill="1" applyBorder="1" applyAlignment="1" applyProtection="1">
      <alignment horizontal="center" vertical="center" shrinkToFit="1"/>
      <protection hidden="1"/>
    </xf>
    <xf numFmtId="210" fontId="11" fillId="0" borderId="2" xfId="0" applyNumberFormat="1" applyFont="1" applyFill="1" applyBorder="1" applyAlignment="1" applyProtection="1">
      <alignment horizontal="center" vertical="top" shrinkToFit="1"/>
      <protection hidden="1"/>
    </xf>
    <xf numFmtId="210" fontId="11" fillId="0" borderId="0" xfId="0" applyNumberFormat="1" applyFont="1" applyFill="1" applyBorder="1" applyAlignment="1" applyProtection="1">
      <alignment horizontal="center" vertical="top" shrinkToFit="1"/>
      <protection hidden="1"/>
    </xf>
    <xf numFmtId="210" fontId="11" fillId="0" borderId="5" xfId="0" applyNumberFormat="1" applyFont="1" applyFill="1" applyBorder="1" applyAlignment="1" applyProtection="1">
      <alignment horizontal="center" vertical="center" shrinkToFit="1"/>
      <protection hidden="1"/>
    </xf>
    <xf numFmtId="210" fontId="11" fillId="0" borderId="1" xfId="0" applyNumberFormat="1" applyFont="1" applyFill="1" applyBorder="1" applyAlignment="1" applyProtection="1">
      <alignment horizontal="center" vertical="center" shrinkToFit="1"/>
      <protection hidden="1"/>
    </xf>
    <xf numFmtId="210" fontId="11" fillId="0" borderId="2" xfId="0" applyNumberFormat="1" applyFont="1" applyFill="1" applyBorder="1" applyAlignment="1" applyProtection="1">
      <alignment horizontal="center" vertical="center" shrinkToFit="1"/>
      <protection hidden="1"/>
    </xf>
    <xf numFmtId="210" fontId="11" fillId="0" borderId="0" xfId="0" applyNumberFormat="1" applyFont="1" applyFill="1" applyBorder="1" applyAlignment="1" applyProtection="1">
      <alignment horizontal="center" vertical="center" shrinkToFit="1"/>
      <protection hidden="1"/>
    </xf>
    <xf numFmtId="210" fontId="13" fillId="0" borderId="16" xfId="0" applyNumberFormat="1" applyFont="1" applyFill="1" applyBorder="1" applyAlignment="1" applyProtection="1">
      <alignment horizontal="center" vertical="center" shrinkToFit="1"/>
      <protection hidden="1"/>
    </xf>
    <xf numFmtId="210" fontId="13" fillId="0" borderId="15" xfId="0" applyNumberFormat="1" applyFont="1" applyFill="1" applyBorder="1" applyAlignment="1" applyProtection="1">
      <alignment horizontal="center" vertical="center" shrinkToFit="1"/>
      <protection hidden="1"/>
    </xf>
    <xf numFmtId="210" fontId="13" fillId="0" borderId="12" xfId="0" applyNumberFormat="1" applyFont="1" applyFill="1" applyBorder="1" applyAlignment="1" applyProtection="1">
      <alignment horizontal="center" vertical="center" shrinkToFit="1"/>
      <protection hidden="1"/>
    </xf>
    <xf numFmtId="210" fontId="13" fillId="0" borderId="10" xfId="0" applyNumberFormat="1" applyFont="1" applyFill="1" applyBorder="1" applyAlignment="1" applyProtection="1">
      <alignment horizontal="center" vertical="center" shrinkToFit="1"/>
      <protection hidden="1"/>
    </xf>
    <xf numFmtId="210" fontId="13" fillId="0" borderId="8" xfId="0" applyNumberFormat="1" applyFont="1" applyFill="1" applyBorder="1" applyAlignment="1" applyProtection="1">
      <alignment horizontal="center" vertical="center" shrinkToFit="1"/>
      <protection hidden="1"/>
    </xf>
    <xf numFmtId="210" fontId="13" fillId="0" borderId="2" xfId="0" applyNumberFormat="1" applyFont="1" applyFill="1" applyBorder="1" applyAlignment="1" applyProtection="1">
      <alignment horizontal="center" vertical="center" wrapText="1"/>
      <protection hidden="1"/>
    </xf>
    <xf numFmtId="210" fontId="13" fillId="0" borderId="3" xfId="0" applyNumberFormat="1" applyFont="1" applyFill="1" applyBorder="1" applyAlignment="1" applyProtection="1">
      <alignment horizontal="center" vertical="center" wrapText="1"/>
      <protection hidden="1"/>
    </xf>
    <xf numFmtId="210" fontId="13" fillId="0" borderId="5" xfId="0" applyNumberFormat="1" applyFont="1" applyFill="1" applyBorder="1" applyAlignment="1" applyProtection="1">
      <alignment horizontal="center" vertical="center" wrapText="1"/>
      <protection hidden="1"/>
    </xf>
    <xf numFmtId="210" fontId="13" fillId="0" borderId="4" xfId="0" applyNumberFormat="1" applyFont="1" applyFill="1" applyBorder="1" applyAlignment="1" applyProtection="1">
      <alignment horizontal="center" vertical="center" wrapText="1"/>
      <protection hidden="1"/>
    </xf>
    <xf numFmtId="216" fontId="0" fillId="0" borderId="8" xfId="15" applyNumberFormat="1" applyFont="1" applyFill="1" applyBorder="1" applyAlignment="1" applyProtection="1">
      <alignment horizontal="center" vertical="center" wrapText="1"/>
      <protection hidden="1"/>
    </xf>
    <xf numFmtId="216" fontId="0" fillId="0" borderId="0" xfId="15" applyNumberFormat="1" applyFont="1" applyFill="1" applyBorder="1" applyAlignment="1" applyProtection="1">
      <alignment horizontal="center" vertical="center" wrapText="1"/>
      <protection hidden="1"/>
    </xf>
    <xf numFmtId="216" fontId="0" fillId="0" borderId="3" xfId="15" applyNumberFormat="1" applyFont="1" applyFill="1" applyBorder="1" applyAlignment="1" applyProtection="1">
      <alignment horizontal="center" vertical="center" wrapText="1"/>
      <protection hidden="1"/>
    </xf>
    <xf numFmtId="216" fontId="0" fillId="0" borderId="1" xfId="15" applyNumberFormat="1" applyFont="1" applyFill="1" applyBorder="1" applyAlignment="1" applyProtection="1">
      <alignment horizontal="center" vertical="center" wrapText="1"/>
      <protection hidden="1"/>
    </xf>
    <xf numFmtId="216" fontId="0" fillId="0" borderId="4" xfId="15" applyNumberFormat="1" applyFont="1" applyFill="1" applyBorder="1" applyAlignment="1" applyProtection="1">
      <alignment horizontal="center" vertical="center" wrapText="1"/>
      <protection hidden="1"/>
    </xf>
    <xf numFmtId="210" fontId="11" fillId="0" borderId="2" xfId="0" applyNumberFormat="1" applyFont="1" applyFill="1" applyBorder="1" applyAlignment="1" applyProtection="1">
      <alignment horizontal="center" shrinkToFit="1"/>
      <protection hidden="1"/>
    </xf>
    <xf numFmtId="210" fontId="11" fillId="0" borderId="0" xfId="0" applyNumberFormat="1" applyFont="1" applyFill="1" applyBorder="1" applyAlignment="1" applyProtection="1">
      <alignment horizontal="center" shrinkToFit="1"/>
      <protection hidden="1"/>
    </xf>
    <xf numFmtId="210" fontId="11" fillId="0" borderId="3" xfId="0" applyNumberFormat="1" applyFont="1" applyFill="1" applyBorder="1" applyAlignment="1" applyProtection="1">
      <alignment horizontal="center" shrinkToFit="1"/>
      <protection hidden="1"/>
    </xf>
    <xf numFmtId="210" fontId="11" fillId="0" borderId="4" xfId="0" applyNumberFormat="1" applyFont="1" applyFill="1" applyBorder="1" applyAlignment="1" applyProtection="1">
      <alignment horizontal="center" vertical="center" shrinkToFit="1"/>
      <protection hidden="1"/>
    </xf>
    <xf numFmtId="210" fontId="13" fillId="0" borderId="2" xfId="0" applyNumberFormat="1" applyFont="1" applyFill="1" applyBorder="1" applyAlignment="1" applyProtection="1">
      <alignment horizontal="center" vertical="center" shrinkToFit="1"/>
      <protection hidden="1"/>
    </xf>
    <xf numFmtId="210" fontId="13" fillId="0" borderId="0" xfId="0" applyNumberFormat="1" applyFont="1" applyFill="1" applyBorder="1" applyAlignment="1" applyProtection="1">
      <alignment horizontal="center" vertical="center" shrinkToFit="1"/>
      <protection hidden="1"/>
    </xf>
    <xf numFmtId="210" fontId="13" fillId="0" borderId="3" xfId="0" applyNumberFormat="1" applyFont="1" applyFill="1" applyBorder="1" applyAlignment="1" applyProtection="1">
      <alignment horizontal="center" vertical="center" shrinkToFit="1"/>
      <protection hidden="1"/>
    </xf>
    <xf numFmtId="210" fontId="11" fillId="0" borderId="3" xfId="0" applyNumberFormat="1" applyFont="1" applyFill="1" applyBorder="1" applyAlignment="1" applyProtection="1">
      <alignment horizontal="center" vertical="center" shrinkToFit="1"/>
      <protection hidden="1"/>
    </xf>
    <xf numFmtId="210" fontId="11" fillId="0" borderId="3" xfId="0" applyNumberFormat="1" applyFont="1" applyFill="1" applyBorder="1" applyAlignment="1" applyProtection="1">
      <alignment horizontal="center" vertical="top" shrinkToFit="1"/>
      <protection hidden="1"/>
    </xf>
    <xf numFmtId="210" fontId="0" fillId="0" borderId="16" xfId="0" applyNumberFormat="1" applyFont="1" applyFill="1" applyBorder="1" applyAlignment="1" applyProtection="1">
      <alignment horizontal="center" vertical="center"/>
      <protection hidden="1"/>
    </xf>
    <xf numFmtId="210" fontId="0" fillId="0" borderId="15" xfId="0" applyNumberFormat="1" applyFont="1" applyFill="1" applyBorder="1" applyAlignment="1" applyProtection="1">
      <alignment horizontal="center" vertical="center"/>
      <protection hidden="1"/>
    </xf>
    <xf numFmtId="210" fontId="0" fillId="0" borderId="12" xfId="0" applyNumberFormat="1" applyFont="1" applyFill="1" applyBorder="1" applyAlignment="1" applyProtection="1">
      <alignment horizontal="center" vertical="center"/>
      <protection hidden="1"/>
    </xf>
    <xf numFmtId="211"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wrapText="1"/>
    </xf>
    <xf numFmtId="216" fontId="4" fillId="0" borderId="15" xfId="0" applyNumberFormat="1" applyFont="1" applyFill="1" applyBorder="1" applyAlignment="1" applyProtection="1">
      <alignment horizontal="center" vertical="center"/>
      <protection hidden="1"/>
    </xf>
    <xf numFmtId="0" fontId="11" fillId="0" borderId="0" xfId="0" applyFont="1" applyFill="1" applyBorder="1" applyAlignment="1">
      <alignment/>
    </xf>
    <xf numFmtId="0" fontId="11" fillId="0" borderId="0" xfId="0" applyFont="1" applyFill="1" applyBorder="1" applyAlignment="1">
      <alignment horizontal="center"/>
    </xf>
    <xf numFmtId="0" fontId="4" fillId="0" borderId="8" xfId="0" applyFont="1" applyFill="1" applyBorder="1" applyAlignment="1">
      <alignment horizontal="center" vertical="center"/>
    </xf>
    <xf numFmtId="210" fontId="6" fillId="0" borderId="14" xfId="0" applyNumberFormat="1" applyFont="1" applyBorder="1" applyAlignment="1" applyProtection="1">
      <alignment horizontal="center" vertical="center"/>
      <protection hidden="1"/>
    </xf>
    <xf numFmtId="210" fontId="4" fillId="0" borderId="14" xfId="0" applyNumberFormat="1" applyFont="1" applyBorder="1" applyAlignment="1" applyProtection="1">
      <alignment horizontal="center" vertical="center"/>
      <protection hidden="1"/>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shrinkToFit="1"/>
    </xf>
    <xf numFmtId="0" fontId="4" fillId="0" borderId="0" xfId="0" applyFont="1" applyBorder="1" applyAlignment="1">
      <alignment vertical="center" shrinkToFit="1"/>
    </xf>
    <xf numFmtId="0" fontId="4" fillId="0" borderId="3" xfId="0" applyFont="1" applyBorder="1" applyAlignment="1">
      <alignment vertical="center" shrinkToFit="1"/>
    </xf>
    <xf numFmtId="216" fontId="4" fillId="0" borderId="12" xfId="0" applyNumberFormat="1" applyFont="1" applyFill="1" applyBorder="1" applyAlignment="1" applyProtection="1">
      <alignment horizontal="center" vertical="center"/>
      <protection hidden="1"/>
    </xf>
    <xf numFmtId="0" fontId="4" fillId="0" borderId="5"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5" xfId="0"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4" xfId="0" applyFont="1" applyBorder="1" applyAlignment="1">
      <alignment vertical="center" shrinkToFit="1"/>
    </xf>
    <xf numFmtId="0" fontId="4" fillId="0" borderId="4" xfId="0" applyNumberFormat="1" applyFont="1" applyFill="1" applyBorder="1" applyAlignment="1">
      <alignment horizontal="center" vertical="center"/>
    </xf>
    <xf numFmtId="216" fontId="6" fillId="0" borderId="10" xfId="15" applyNumberFormat="1" applyFont="1" applyFill="1" applyBorder="1" applyAlignment="1" applyProtection="1">
      <alignment horizontal="center" vertical="center" wrapText="1" shrinkToFit="1"/>
      <protection hidden="1"/>
    </xf>
    <xf numFmtId="216" fontId="6" fillId="0" borderId="8" xfId="15" applyNumberFormat="1" applyFont="1" applyFill="1" applyBorder="1" applyAlignment="1" applyProtection="1">
      <alignment horizontal="center" vertical="center" wrapText="1" shrinkToFit="1"/>
      <protection hidden="1"/>
    </xf>
    <xf numFmtId="216" fontId="6" fillId="0" borderId="0" xfId="15" applyNumberFormat="1" applyFont="1" applyFill="1" applyBorder="1" applyAlignment="1" applyProtection="1">
      <alignment horizontal="center" vertical="center" wrapText="1" shrinkToFit="1"/>
      <protection hidden="1"/>
    </xf>
    <xf numFmtId="216" fontId="6" fillId="0" borderId="3" xfId="15" applyNumberFormat="1" applyFont="1" applyFill="1" applyBorder="1" applyAlignment="1" applyProtection="1">
      <alignment horizontal="center" vertical="center" wrapText="1" shrinkToFit="1"/>
      <protection hidden="1"/>
    </xf>
    <xf numFmtId="216" fontId="6" fillId="0" borderId="1" xfId="15" applyNumberFormat="1" applyFont="1" applyFill="1" applyBorder="1" applyAlignment="1" applyProtection="1">
      <alignment horizontal="center" vertical="center" wrapText="1" shrinkToFit="1"/>
      <protection hidden="1"/>
    </xf>
    <xf numFmtId="216" fontId="6" fillId="0" borderId="4" xfId="15" applyNumberFormat="1" applyFont="1" applyFill="1" applyBorder="1" applyAlignment="1" applyProtection="1">
      <alignment horizontal="center" vertical="center" wrapText="1" shrinkToFit="1"/>
      <protection hidden="1"/>
    </xf>
    <xf numFmtId="0" fontId="6" fillId="0" borderId="16"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7" fillId="0" borderId="0" xfId="0" applyFont="1" applyFill="1" applyBorder="1" applyAlignment="1">
      <alignment horizontal="center"/>
    </xf>
    <xf numFmtId="211" fontId="17" fillId="0" borderId="0" xfId="0" applyNumberFormat="1" applyFont="1" applyFill="1" applyBorder="1" applyAlignment="1">
      <alignment/>
    </xf>
    <xf numFmtId="0" fontId="17" fillId="0" borderId="0" xfId="0" applyFont="1" applyFill="1" applyBorder="1" applyAlignment="1">
      <alignment/>
    </xf>
    <xf numFmtId="211" fontId="11" fillId="0" borderId="1" xfId="0" applyNumberFormat="1" applyFont="1" applyFill="1" applyBorder="1" applyAlignment="1" applyProtection="1">
      <alignment vertical="center"/>
      <protection hidden="1"/>
    </xf>
    <xf numFmtId="211" fontId="11" fillId="0" borderId="1" xfId="0" applyNumberFormat="1" applyFont="1" applyFill="1" applyBorder="1" applyAlignment="1">
      <alignment vertical="center"/>
    </xf>
    <xf numFmtId="0" fontId="11" fillId="0" borderId="1" xfId="0" applyFont="1" applyFill="1" applyBorder="1" applyAlignment="1">
      <alignment vertical="center"/>
    </xf>
    <xf numFmtId="230" fontId="11" fillId="0" borderId="0" xfId="0" applyNumberFormat="1" applyFont="1" applyFill="1" applyBorder="1" applyAlignment="1" applyProtection="1">
      <alignment vertical="center"/>
      <protection hidden="1"/>
    </xf>
    <xf numFmtId="217" fontId="11" fillId="0" borderId="0" xfId="0" applyNumberFormat="1" applyFont="1" applyFill="1" applyBorder="1" applyAlignment="1" applyProtection="1">
      <alignment vertical="center"/>
      <protection hidden="1"/>
    </xf>
    <xf numFmtId="219" fontId="11" fillId="0" borderId="0" xfId="0" applyNumberFormat="1" applyFont="1" applyBorder="1" applyAlignment="1" applyProtection="1">
      <alignment horizontal="right" vertical="center"/>
      <protection hidden="1"/>
    </xf>
    <xf numFmtId="220" fontId="11" fillId="0" borderId="0" xfId="0" applyNumberFormat="1" applyFont="1" applyFill="1" applyBorder="1" applyAlignment="1" applyProtection="1">
      <alignment vertical="center"/>
      <protection hidden="1"/>
    </xf>
    <xf numFmtId="0" fontId="6" fillId="0" borderId="15" xfId="0" applyFont="1" applyFill="1" applyBorder="1" applyAlignment="1">
      <alignment horizontal="center" vertical="center"/>
    </xf>
    <xf numFmtId="217" fontId="17" fillId="0" borderId="0" xfId="0" applyNumberFormat="1" applyFont="1" applyFill="1" applyBorder="1" applyAlignment="1" applyProtection="1">
      <alignment/>
      <protection hidden="1"/>
    </xf>
    <xf numFmtId="230" fontId="17" fillId="0" borderId="0" xfId="0" applyNumberFormat="1" applyFont="1" applyFill="1" applyBorder="1" applyAlignment="1" applyProtection="1">
      <alignment/>
      <protection hidden="1"/>
    </xf>
    <xf numFmtId="216" fontId="4" fillId="0" borderId="8" xfId="15" applyNumberFormat="1" applyFont="1" applyFill="1" applyBorder="1" applyAlignment="1" applyProtection="1">
      <alignment horizontal="center" vertical="center" wrapText="1" shrinkToFit="1"/>
      <protection hidden="1"/>
    </xf>
    <xf numFmtId="216" fontId="4" fillId="0" borderId="0" xfId="15" applyNumberFormat="1" applyFont="1" applyFill="1" applyBorder="1" applyAlignment="1" applyProtection="1">
      <alignment horizontal="center" vertical="center" wrapText="1" shrinkToFit="1"/>
      <protection hidden="1"/>
    </xf>
    <xf numFmtId="216" fontId="4" fillId="0" borderId="3" xfId="15" applyNumberFormat="1" applyFont="1" applyFill="1" applyBorder="1" applyAlignment="1" applyProtection="1">
      <alignment horizontal="center" vertical="center" wrapText="1" shrinkToFit="1"/>
      <protection hidden="1"/>
    </xf>
    <xf numFmtId="216" fontId="4" fillId="0" borderId="1" xfId="15" applyNumberFormat="1" applyFont="1" applyFill="1" applyBorder="1" applyAlignment="1" applyProtection="1">
      <alignment horizontal="center" vertical="center" wrapText="1" shrinkToFit="1"/>
      <protection hidden="1"/>
    </xf>
    <xf numFmtId="216" fontId="4" fillId="0" borderId="4" xfId="15" applyNumberFormat="1" applyFont="1" applyFill="1" applyBorder="1" applyAlignment="1" applyProtection="1">
      <alignment horizontal="center" vertical="center" wrapText="1" shrinkToFit="1"/>
      <protection hidden="1"/>
    </xf>
    <xf numFmtId="0" fontId="4" fillId="0" borderId="0"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230" fontId="11" fillId="0" borderId="1" xfId="0" applyNumberFormat="1" applyFont="1" applyFill="1" applyBorder="1" applyAlignment="1" applyProtection="1">
      <alignment vertical="center"/>
      <protection hidden="1"/>
    </xf>
    <xf numFmtId="217" fontId="11" fillId="0" borderId="1" xfId="0" applyNumberFormat="1" applyFont="1" applyFill="1" applyBorder="1" applyAlignment="1" applyProtection="1">
      <alignment vertical="center"/>
      <protection hidden="1"/>
    </xf>
    <xf numFmtId="210" fontId="4" fillId="0" borderId="1" xfId="0" applyNumberFormat="1" applyFont="1" applyBorder="1" applyAlignment="1" applyProtection="1">
      <alignment horizontal="center" vertical="center"/>
      <protection hidden="1"/>
    </xf>
    <xf numFmtId="216" fontId="4" fillId="0" borderId="15" xfId="0" applyNumberFormat="1" applyFont="1" applyBorder="1" applyAlignment="1" applyProtection="1">
      <alignment horizontal="center" vertical="center"/>
      <protection hidden="1"/>
    </xf>
    <xf numFmtId="216" fontId="4" fillId="0" borderId="12" xfId="0" applyNumberFormat="1" applyFont="1" applyBorder="1" applyAlignment="1" applyProtection="1">
      <alignment horizontal="center" vertical="center"/>
      <protection hidden="1"/>
    </xf>
    <xf numFmtId="210" fontId="6" fillId="0" borderId="8" xfId="0" applyNumberFormat="1" applyFont="1" applyBorder="1" applyAlignment="1" applyProtection="1">
      <alignment horizontal="center" vertical="center"/>
      <protection hidden="1"/>
    </xf>
    <xf numFmtId="210" fontId="6" fillId="0" borderId="10" xfId="0" applyNumberFormat="1" applyFont="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214" fontId="5" fillId="0" borderId="9" xfId="0" applyNumberFormat="1" applyFont="1" applyFill="1" applyBorder="1" applyAlignment="1" applyProtection="1">
      <alignment horizontal="center" vertical="center"/>
      <protection hidden="1"/>
    </xf>
    <xf numFmtId="214" fontId="6" fillId="0" borderId="9" xfId="0" applyNumberFormat="1" applyFont="1" applyFill="1" applyBorder="1" applyAlignment="1" applyProtection="1">
      <alignment horizontal="center" vertical="center" wrapText="1"/>
      <protection hidden="1"/>
    </xf>
    <xf numFmtId="214" fontId="4" fillId="0" borderId="5" xfId="0" applyNumberFormat="1" applyFont="1" applyFill="1" applyBorder="1" applyAlignment="1" applyProtection="1">
      <alignment horizontal="center" vertical="center" wrapText="1"/>
      <protection hidden="1"/>
    </xf>
    <xf numFmtId="214" fontId="4" fillId="0" borderId="4" xfId="0" applyNumberFormat="1" applyFont="1" applyFill="1" applyBorder="1" applyAlignment="1" applyProtection="1">
      <alignment horizontal="center" vertical="center" wrapText="1"/>
      <protection hidden="1"/>
    </xf>
    <xf numFmtId="214" fontId="4" fillId="0" borderId="5" xfId="0" applyNumberFormat="1" applyFont="1" applyFill="1" applyBorder="1" applyAlignment="1" applyProtection="1">
      <alignment horizontal="center" vertical="center" wrapText="1" shrinkToFit="1"/>
      <protection hidden="1"/>
    </xf>
    <xf numFmtId="214" fontId="4" fillId="0" borderId="1" xfId="0" applyNumberFormat="1" applyFont="1" applyFill="1" applyBorder="1" applyAlignment="1" applyProtection="1">
      <alignment horizontal="center" vertical="center" wrapText="1" shrinkToFit="1"/>
      <protection hidden="1"/>
    </xf>
    <xf numFmtId="214" fontId="4" fillId="0" borderId="0" xfId="0" applyNumberFormat="1"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214" fontId="4" fillId="0" borderId="4" xfId="0" applyNumberFormat="1" applyFont="1" applyFill="1" applyBorder="1" applyAlignment="1" applyProtection="1">
      <alignment horizontal="center" vertical="center" wrapText="1" shrinkToFit="1"/>
      <protection hidden="1"/>
    </xf>
    <xf numFmtId="0" fontId="4" fillId="0" borderId="5" xfId="0" applyFont="1" applyFill="1" applyBorder="1" applyAlignment="1" applyProtection="1">
      <alignment horizontal="center" vertical="center" wrapText="1" shrinkToFit="1"/>
      <protection hidden="1"/>
    </xf>
    <xf numFmtId="0" fontId="4" fillId="0" borderId="1" xfId="0" applyFont="1" applyFill="1" applyBorder="1" applyAlignment="1" applyProtection="1">
      <alignment horizontal="center" vertical="center" wrapText="1" shrinkToFit="1"/>
      <protection hidden="1"/>
    </xf>
    <xf numFmtId="0" fontId="4" fillId="0" borderId="15" xfId="0" applyFont="1" applyFill="1" applyBorder="1" applyAlignment="1">
      <alignment/>
    </xf>
    <xf numFmtId="0" fontId="4" fillId="0" borderId="12" xfId="0" applyFont="1" applyFill="1" applyBorder="1" applyAlignment="1">
      <alignment/>
    </xf>
    <xf numFmtId="221" fontId="4" fillId="0" borderId="2" xfId="0" applyNumberFormat="1" applyFont="1" applyFill="1" applyBorder="1" applyAlignment="1" applyProtection="1">
      <alignment horizontal="center" vertical="center" wrapText="1"/>
      <protection hidden="1"/>
    </xf>
    <xf numFmtId="221" fontId="4" fillId="0" borderId="3" xfId="0" applyNumberFormat="1" applyFont="1" applyFill="1" applyBorder="1" applyAlignment="1" applyProtection="1">
      <alignment horizontal="center" vertical="center" wrapText="1"/>
      <protection hidden="1"/>
    </xf>
    <xf numFmtId="221" fontId="4" fillId="0" borderId="0" xfId="0" applyNumberFormat="1" applyFont="1" applyFill="1" applyBorder="1" applyAlignment="1" applyProtection="1">
      <alignment horizontal="center" vertical="center" wrapText="1"/>
      <protection hidden="1"/>
    </xf>
    <xf numFmtId="221" fontId="4" fillId="0" borderId="5" xfId="0" applyNumberFormat="1" applyFont="1" applyFill="1" applyBorder="1" applyAlignment="1" applyProtection="1">
      <alignment horizontal="center" vertical="center" shrinkToFit="1"/>
      <protection hidden="1"/>
    </xf>
    <xf numFmtId="221" fontId="4" fillId="0" borderId="1" xfId="0" applyNumberFormat="1" applyFont="1" applyFill="1" applyBorder="1" applyAlignment="1" applyProtection="1">
      <alignment horizontal="center" vertical="center" shrinkToFit="1"/>
      <protection hidden="1"/>
    </xf>
    <xf numFmtId="221" fontId="4" fillId="0" borderId="5" xfId="0" applyNumberFormat="1" applyFont="1" applyFill="1" applyBorder="1" applyAlignment="1" applyProtection="1">
      <alignment horizontal="center" vertical="center" wrapText="1"/>
      <protection hidden="1"/>
    </xf>
    <xf numFmtId="221" fontId="4" fillId="0" borderId="4" xfId="0" applyNumberFormat="1"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wrapText="1" shrinkToFit="1"/>
      <protection hidden="1"/>
    </xf>
    <xf numFmtId="221" fontId="4" fillId="0" borderId="2" xfId="0" applyNumberFormat="1" applyFont="1" applyFill="1" applyBorder="1" applyAlignment="1" applyProtection="1">
      <alignment horizontal="center" vertical="center"/>
      <protection hidden="1"/>
    </xf>
    <xf numFmtId="221" fontId="4" fillId="0" borderId="0" xfId="0" applyNumberFormat="1"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221" fontId="4" fillId="0" borderId="1" xfId="0" applyNumberFormat="1" applyFont="1" applyFill="1" applyBorder="1" applyAlignment="1" applyProtection="1">
      <alignment horizontal="center" vertical="center" wrapText="1"/>
      <protection hidden="1"/>
    </xf>
    <xf numFmtId="221" fontId="4" fillId="0" borderId="16" xfId="0" applyNumberFormat="1" applyFont="1" applyFill="1" applyBorder="1" applyAlignment="1" applyProtection="1">
      <alignment horizontal="center" vertical="center"/>
      <protection hidden="1"/>
    </xf>
    <xf numFmtId="221" fontId="4" fillId="0" borderId="15" xfId="0" applyNumberFormat="1" applyFont="1" applyFill="1" applyBorder="1" applyAlignment="1" applyProtection="1">
      <alignment horizontal="center" vertical="center"/>
      <protection hidden="1"/>
    </xf>
    <xf numFmtId="221" fontId="4" fillId="0" borderId="5" xfId="0" applyNumberFormat="1" applyFont="1" applyFill="1" applyBorder="1" applyAlignment="1" applyProtection="1">
      <alignment horizontal="center" vertical="center"/>
      <protection hidden="1"/>
    </xf>
    <xf numFmtId="221" fontId="4" fillId="0" borderId="1" xfId="0" applyNumberFormat="1" applyFont="1" applyFill="1" applyBorder="1" applyAlignment="1" applyProtection="1">
      <alignment horizontal="center" vertical="center"/>
      <protection hidden="1"/>
    </xf>
    <xf numFmtId="221" fontId="4" fillId="0" borderId="12" xfId="0" applyNumberFormat="1" applyFont="1" applyFill="1" applyBorder="1" applyAlignment="1" applyProtection="1">
      <alignment horizontal="center" vertical="center"/>
      <protection hidden="1"/>
    </xf>
    <xf numFmtId="221" fontId="5" fillId="0" borderId="9" xfId="0" applyNumberFormat="1" applyFont="1" applyFill="1" applyBorder="1" applyAlignment="1" applyProtection="1">
      <alignment horizontal="center" vertical="center"/>
      <protection hidden="1"/>
    </xf>
    <xf numFmtId="221" fontId="4" fillId="0" borderId="10" xfId="0" applyNumberFormat="1"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221" fontId="6" fillId="0" borderId="9" xfId="0" applyNumberFormat="1" applyFont="1" applyFill="1" applyBorder="1" applyAlignment="1" applyProtection="1">
      <alignment horizontal="center" vertical="center"/>
      <protection hidden="1"/>
    </xf>
    <xf numFmtId="221" fontId="4" fillId="0" borderId="8" xfId="0" applyNumberFormat="1" applyFont="1" applyFill="1" applyBorder="1" applyAlignment="1" applyProtection="1">
      <alignment horizontal="center" vertical="center"/>
      <protection hidden="1"/>
    </xf>
    <xf numFmtId="221" fontId="5" fillId="0" borderId="0" xfId="0" applyNumberFormat="1" applyFont="1" applyFill="1" applyBorder="1" applyAlignment="1" applyProtection="1">
      <alignment horizontal="center" vertical="center"/>
      <protection hidden="1"/>
    </xf>
    <xf numFmtId="221" fontId="4" fillId="0" borderId="3" xfId="0" applyNumberFormat="1" applyFont="1" applyFill="1" applyBorder="1" applyAlignment="1" applyProtection="1">
      <alignment horizontal="center" vertical="center"/>
      <protection hidden="1"/>
    </xf>
    <xf numFmtId="221" fontId="6" fillId="0" borderId="2" xfId="0" applyNumberFormat="1" applyFont="1" applyBorder="1" applyAlignment="1" applyProtection="1">
      <alignment horizontal="center" vertical="center"/>
      <protection hidden="1"/>
    </xf>
    <xf numFmtId="221" fontId="6" fillId="0" borderId="0" xfId="0" applyNumberFormat="1" applyFont="1" applyBorder="1" applyAlignment="1" applyProtection="1">
      <alignment horizontal="center" vertical="center"/>
      <protection hidden="1"/>
    </xf>
    <xf numFmtId="221" fontId="6" fillId="0" borderId="10" xfId="0" applyNumberFormat="1" applyFont="1" applyFill="1" applyBorder="1" applyAlignment="1" applyProtection="1">
      <alignment horizontal="center" vertical="center"/>
      <protection hidden="1"/>
    </xf>
    <xf numFmtId="221" fontId="5" fillId="0" borderId="0" xfId="0" applyNumberFormat="1" applyFont="1" applyFill="1" applyBorder="1" applyAlignment="1" applyProtection="1">
      <alignment horizontal="right" vertical="center"/>
      <protection hidden="1"/>
    </xf>
    <xf numFmtId="221" fontId="4" fillId="0" borderId="0" xfId="0" applyNumberFormat="1" applyFont="1" applyFill="1" applyBorder="1" applyAlignment="1" applyProtection="1">
      <alignment horizontal="right" vertical="center"/>
      <protection hidden="1"/>
    </xf>
    <xf numFmtId="221" fontId="4" fillId="0" borderId="16" xfId="0" applyNumberFormat="1" applyFont="1" applyBorder="1" applyAlignment="1" applyProtection="1">
      <alignment horizontal="center" vertical="center"/>
      <protection hidden="1"/>
    </xf>
    <xf numFmtId="221" fontId="4" fillId="0" borderId="12" xfId="0" applyNumberFormat="1" applyFont="1" applyBorder="1" applyAlignment="1" applyProtection="1">
      <alignment horizontal="center" vertical="center"/>
      <protection hidden="1"/>
    </xf>
    <xf numFmtId="221" fontId="4" fillId="0" borderId="15" xfId="0" applyNumberFormat="1" applyFont="1" applyBorder="1" applyAlignment="1" applyProtection="1">
      <alignment horizontal="center" vertical="center"/>
      <protection hidden="1"/>
    </xf>
    <xf numFmtId="221" fontId="5" fillId="0" borderId="1" xfId="0" applyNumberFormat="1" applyFont="1" applyBorder="1" applyAlignment="1" applyProtection="1">
      <alignment horizontal="right" vertical="center"/>
      <protection hidden="1"/>
    </xf>
    <xf numFmtId="221" fontId="4" fillId="0" borderId="1" xfId="0" applyNumberFormat="1" applyFont="1" applyBorder="1" applyAlignment="1" applyProtection="1">
      <alignment horizontal="right" vertical="center"/>
      <protection hidden="1"/>
    </xf>
    <xf numFmtId="0" fontId="5" fillId="0" borderId="8"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6" fillId="0" borderId="9" xfId="0" applyNumberFormat="1" applyFont="1" applyFill="1" applyBorder="1" applyAlignment="1" applyProtection="1">
      <alignment horizontal="center" vertical="center"/>
      <protection hidden="1"/>
    </xf>
    <xf numFmtId="0" fontId="6" fillId="0" borderId="8" xfId="0" applyNumberFormat="1" applyFont="1" applyFill="1" applyBorder="1" applyAlignment="1" applyProtection="1">
      <alignment horizontal="center" vertical="center"/>
      <protection hidden="1"/>
    </xf>
    <xf numFmtId="0" fontId="4" fillId="0" borderId="5" xfId="0" applyNumberFormat="1" applyFont="1" applyFill="1" applyBorder="1" applyAlignment="1" applyProtection="1">
      <alignment horizontal="center" vertical="center" wrapText="1" shrinkToFit="1"/>
      <protection hidden="1"/>
    </xf>
    <xf numFmtId="0" fontId="4" fillId="0" borderId="4" xfId="0" applyNumberFormat="1" applyFont="1" applyFill="1" applyBorder="1" applyAlignment="1" applyProtection="1">
      <alignment horizontal="center" vertical="center" wrapText="1" shrinkToFit="1"/>
      <protection hidden="1"/>
    </xf>
    <xf numFmtId="0" fontId="4" fillId="0" borderId="2" xfId="0" applyNumberFormat="1" applyFont="1" applyFill="1" applyBorder="1" applyAlignment="1" applyProtection="1">
      <alignment horizontal="center" vertical="center" wrapText="1"/>
      <protection hidden="1"/>
    </xf>
    <xf numFmtId="0" fontId="6" fillId="0" borderId="3" xfId="0" applyNumberFormat="1" applyFont="1" applyFill="1" applyBorder="1" applyAlignment="1" applyProtection="1">
      <alignment horizontal="center" vertical="center" wrapText="1"/>
      <protection hidden="1"/>
    </xf>
    <xf numFmtId="214" fontId="6" fillId="0" borderId="3" xfId="0" applyNumberFormat="1" applyFont="1" applyFill="1" applyBorder="1" applyAlignment="1" applyProtection="1">
      <alignment horizontal="center" vertical="center" wrapText="1"/>
      <protection hidden="1"/>
    </xf>
    <xf numFmtId="214" fontId="6" fillId="0" borderId="0" xfId="0" applyNumberFormat="1" applyFont="1" applyFill="1" applyBorder="1" applyAlignment="1" applyProtection="1">
      <alignment horizontal="center" vertical="center" wrapText="1"/>
      <protection hidden="1"/>
    </xf>
    <xf numFmtId="221" fontId="4" fillId="0" borderId="2" xfId="0" applyNumberFormat="1" applyFont="1" applyBorder="1" applyAlignment="1" applyProtection="1">
      <alignment horizontal="center" vertical="center"/>
      <protection hidden="1"/>
    </xf>
    <xf numFmtId="221" fontId="4" fillId="0" borderId="0" xfId="0" applyNumberFormat="1" applyFont="1" applyBorder="1" applyAlignment="1" applyProtection="1">
      <alignment horizontal="center" vertical="center"/>
      <protection hidden="1"/>
    </xf>
    <xf numFmtId="221" fontId="6" fillId="0" borderId="3" xfId="0" applyNumberFormat="1" applyFont="1" applyBorder="1" applyAlignment="1" applyProtection="1">
      <alignment horizontal="center" vertical="center"/>
      <protection hidden="1"/>
    </xf>
    <xf numFmtId="221" fontId="4" fillId="0" borderId="5" xfId="0" applyNumberFormat="1" applyFont="1" applyBorder="1" applyAlignment="1" applyProtection="1">
      <alignment horizontal="center" vertical="center" shrinkToFit="1"/>
      <protection hidden="1"/>
    </xf>
    <xf numFmtId="221" fontId="4" fillId="0" borderId="1" xfId="0" applyNumberFormat="1" applyFont="1" applyBorder="1" applyAlignment="1" applyProtection="1">
      <alignment horizontal="center" vertical="center" shrinkToFit="1"/>
      <protection hidden="1"/>
    </xf>
    <xf numFmtId="0" fontId="6" fillId="0" borderId="10"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shrinkToFit="1"/>
      <protection hidden="1"/>
    </xf>
    <xf numFmtId="0" fontId="4" fillId="0" borderId="3" xfId="0" applyNumberFormat="1"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214" fontId="4" fillId="0" borderId="2" xfId="0" applyNumberFormat="1" applyFont="1" applyBorder="1" applyAlignment="1" applyProtection="1">
      <alignment horizontal="center" vertical="center" wrapText="1"/>
      <protection hidden="1"/>
    </xf>
    <xf numFmtId="214" fontId="5" fillId="0" borderId="3"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214" fontId="4" fillId="0" borderId="5" xfId="0" applyNumberFormat="1" applyFont="1" applyBorder="1" applyAlignment="1" applyProtection="1">
      <alignment horizontal="center" vertical="center" wrapText="1"/>
      <protection hidden="1"/>
    </xf>
    <xf numFmtId="214" fontId="4" fillId="0" borderId="4" xfId="0" applyNumberFormat="1" applyFont="1" applyBorder="1" applyAlignment="1" applyProtection="1">
      <alignment horizontal="center" vertical="center" wrapText="1"/>
      <protection hidden="1"/>
    </xf>
    <xf numFmtId="214" fontId="4" fillId="0" borderId="5" xfId="0" applyNumberFormat="1" applyFont="1" applyBorder="1" applyAlignment="1" applyProtection="1">
      <alignment horizontal="center" vertical="center" wrapText="1" shrinkToFit="1"/>
      <protection hidden="1"/>
    </xf>
    <xf numFmtId="214" fontId="4" fillId="0" borderId="1" xfId="0" applyNumberFormat="1" applyFont="1" applyBorder="1" applyAlignment="1" applyProtection="1">
      <alignment horizontal="center" vertical="center" wrapText="1" shrinkToFit="1"/>
      <protection hidden="1"/>
    </xf>
    <xf numFmtId="0" fontId="4" fillId="0" borderId="0"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shrinkToFit="1"/>
      <protection hidden="1"/>
    </xf>
    <xf numFmtId="0" fontId="4" fillId="0" borderId="1" xfId="0" applyFont="1" applyBorder="1" applyAlignment="1" applyProtection="1">
      <alignment horizontal="center" vertical="center" wrapText="1" shrinkToFit="1"/>
      <protection hidden="1"/>
    </xf>
    <xf numFmtId="214" fontId="5" fillId="0" borderId="9"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6" fillId="0" borderId="1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protection hidden="1"/>
    </xf>
    <xf numFmtId="214" fontId="5" fillId="0" borderId="10" xfId="0" applyNumberFormat="1" applyFont="1" applyBorder="1" applyAlignment="1" applyProtection="1">
      <alignment horizontal="center" vertical="center"/>
      <protection hidden="1"/>
    </xf>
    <xf numFmtId="214" fontId="4" fillId="0" borderId="1" xfId="0" applyNumberFormat="1" applyFont="1" applyBorder="1" applyAlignment="1" applyProtection="1">
      <alignment horizontal="center" vertical="center" wrapText="1"/>
      <protection hidden="1"/>
    </xf>
    <xf numFmtId="214" fontId="4" fillId="0" borderId="4" xfId="0" applyNumberFormat="1" applyFont="1" applyBorder="1" applyAlignment="1" applyProtection="1">
      <alignment horizontal="center" vertical="center" wrapText="1" shrinkToFi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shrinkToFit="1"/>
      <protection hidden="1"/>
    </xf>
    <xf numFmtId="214" fontId="5" fillId="0" borderId="2"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shrinkToFit="1"/>
      <protection hidden="1"/>
    </xf>
    <xf numFmtId="217" fontId="1" fillId="0" borderId="0" xfId="0" applyNumberFormat="1" applyFont="1" applyBorder="1" applyAlignment="1" applyProtection="1">
      <alignment horizontal="right"/>
      <protection hidden="1"/>
    </xf>
    <xf numFmtId="226" fontId="1" fillId="0" borderId="0" xfId="0" applyNumberFormat="1" applyFont="1" applyBorder="1" applyAlignment="1">
      <alignment horizontal="right"/>
    </xf>
    <xf numFmtId="226" fontId="0" fillId="0" borderId="1" xfId="0" applyNumberFormat="1" applyFont="1" applyBorder="1" applyAlignment="1">
      <alignment horizontal="right"/>
    </xf>
    <xf numFmtId="217" fontId="1" fillId="0" borderId="1" xfId="0" applyNumberFormat="1" applyFont="1" applyBorder="1" applyAlignment="1" applyProtection="1">
      <alignment horizontal="right" vertical="center"/>
      <protection hidden="1"/>
    </xf>
    <xf numFmtId="217" fontId="1" fillId="0" borderId="0" xfId="0" applyNumberFormat="1" applyFont="1" applyBorder="1" applyAlignment="1" applyProtection="1">
      <alignment/>
      <protection hidden="1"/>
    </xf>
    <xf numFmtId="219" fontId="1" fillId="0" borderId="0" xfId="0" applyNumberFormat="1" applyFont="1" applyBorder="1" applyAlignment="1" applyProtection="1">
      <alignment horizontal="right"/>
      <protection hidden="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6" fillId="0" borderId="14"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11" xfId="0" applyFont="1" applyBorder="1" applyAlignment="1" applyProtection="1">
      <alignment horizontal="center" vertical="center" wrapText="1"/>
      <protection hidden="1"/>
    </xf>
    <xf numFmtId="219" fontId="1" fillId="0" borderId="0" xfId="0" applyNumberFormat="1" applyFont="1" applyBorder="1" applyAlignment="1" applyProtection="1">
      <alignment horizontal="right" vertical="center"/>
      <protection hidden="1"/>
    </xf>
    <xf numFmtId="0" fontId="6" fillId="0" borderId="0" xfId="15" applyFont="1" applyFill="1" applyBorder="1" applyAlignment="1" applyProtection="1">
      <alignment horizontal="center" vertical="center" wrapText="1"/>
      <protection hidden="1"/>
    </xf>
    <xf numFmtId="0" fontId="6" fillId="0" borderId="1" xfId="15" applyFont="1" applyFill="1" applyBorder="1" applyAlignment="1" applyProtection="1">
      <alignment horizontal="center" vertical="center" wrapText="1"/>
      <protection hidden="1"/>
    </xf>
    <xf numFmtId="0" fontId="6" fillId="0" borderId="16"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6" fillId="0" borderId="8" xfId="0" applyFont="1" applyBorder="1" applyAlignment="1" applyProtection="1">
      <alignment horizontal="center" vertical="center"/>
      <protection hidden="1"/>
    </xf>
    <xf numFmtId="0" fontId="6" fillId="0" borderId="8" xfId="0" applyFont="1" applyBorder="1" applyAlignment="1" applyProtection="1">
      <alignment horizontal="center" vertical="center" wrapText="1"/>
      <protection hidden="1"/>
    </xf>
    <xf numFmtId="0" fontId="6" fillId="0" borderId="8" xfId="15" applyFont="1" applyFill="1" applyBorder="1" applyAlignment="1" applyProtection="1">
      <alignment horizontal="center" vertical="center" wrapText="1"/>
      <protection hidden="1"/>
    </xf>
    <xf numFmtId="0" fontId="6" fillId="0" borderId="3" xfId="15" applyFont="1" applyFill="1" applyBorder="1" applyAlignment="1" applyProtection="1">
      <alignment horizontal="center" vertical="center" wrapText="1"/>
      <protection hidden="1"/>
    </xf>
    <xf numFmtId="0" fontId="6" fillId="0" borderId="4" xfId="15" applyFont="1" applyFill="1" applyBorder="1" applyAlignment="1" applyProtection="1">
      <alignment horizontal="center" vertical="center" wrapText="1"/>
      <protection hidden="1"/>
    </xf>
    <xf numFmtId="0" fontId="0" fillId="0" borderId="0" xfId="0" applyBorder="1" applyAlignment="1">
      <alignment/>
    </xf>
    <xf numFmtId="0" fontId="6" fillId="0" borderId="10" xfId="0" applyFont="1" applyBorder="1" applyAlignment="1" applyProtection="1">
      <alignment horizontal="center"/>
      <protection hidden="1"/>
    </xf>
    <xf numFmtId="222" fontId="6" fillId="0" borderId="16" xfId="0" applyNumberFormat="1" applyFont="1" applyFill="1" applyBorder="1" applyAlignment="1" applyProtection="1">
      <alignment horizontal="center" vertical="center" wrapText="1"/>
      <protection hidden="1"/>
    </xf>
    <xf numFmtId="222" fontId="6" fillId="0" borderId="15" xfId="0" applyNumberFormat="1" applyFont="1" applyFill="1" applyBorder="1" applyAlignment="1" applyProtection="1">
      <alignment horizontal="center" vertical="center" wrapText="1"/>
      <protection hidden="1"/>
    </xf>
    <xf numFmtId="222" fontId="6" fillId="0" borderId="10" xfId="0" applyNumberFormat="1" applyFont="1" applyFill="1" applyBorder="1" applyAlignment="1" applyProtection="1">
      <alignment horizontal="center" vertical="center" wrapText="1"/>
      <protection hidden="1"/>
    </xf>
    <xf numFmtId="222" fontId="6" fillId="0" borderId="8" xfId="0" applyNumberFormat="1" applyFont="1" applyFill="1" applyBorder="1" applyAlignment="1" applyProtection="1">
      <alignment horizontal="center" vertical="center" wrapText="1"/>
      <protection hidden="1"/>
    </xf>
    <xf numFmtId="0" fontId="4" fillId="0" borderId="11" xfId="0" applyFont="1" applyBorder="1" applyAlignment="1" applyProtection="1">
      <alignment horizontal="center" vertical="center"/>
      <protection hidden="1"/>
    </xf>
    <xf numFmtId="0" fontId="6" fillId="0" borderId="2"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217" fontId="1" fillId="0" borderId="0" xfId="0" applyNumberFormat="1" applyFont="1" applyBorder="1" applyAlignment="1" applyProtection="1">
      <alignment horizontal="right" vertical="center"/>
      <protection hidden="1"/>
    </xf>
    <xf numFmtId="217" fontId="1" fillId="0" borderId="0" xfId="0" applyNumberFormat="1" applyFont="1" applyBorder="1" applyAlignment="1" applyProtection="1">
      <alignment vertical="center"/>
      <protection hidden="1"/>
    </xf>
    <xf numFmtId="217" fontId="11" fillId="0" borderId="0" xfId="0" applyNumberFormat="1" applyFont="1" applyBorder="1" applyAlignment="1" applyProtection="1">
      <alignment horizontal="center" vertical="center"/>
      <protection hidden="1"/>
    </xf>
    <xf numFmtId="217" fontId="11" fillId="0" borderId="0" xfId="0" applyNumberFormat="1" applyFont="1" applyBorder="1" applyAlignment="1" applyProtection="1">
      <alignment vertical="center"/>
      <protection hidden="1"/>
    </xf>
    <xf numFmtId="217" fontId="11" fillId="0" borderId="0" xfId="0" applyNumberFormat="1" applyFont="1" applyBorder="1" applyAlignment="1" applyProtection="1">
      <alignment horizontal="right" vertical="center"/>
      <protection hidden="1"/>
    </xf>
    <xf numFmtId="217" fontId="1" fillId="0" borderId="1" xfId="0" applyNumberFormat="1" applyFont="1" applyBorder="1" applyAlignment="1" applyProtection="1">
      <alignment horizontal="center" vertical="center"/>
      <protection hidden="1"/>
    </xf>
    <xf numFmtId="217" fontId="1" fillId="0" borderId="1" xfId="0" applyNumberFormat="1" applyFont="1" applyBorder="1" applyAlignment="1" applyProtection="1">
      <alignment vertical="center"/>
      <protection hidden="1"/>
    </xf>
    <xf numFmtId="211" fontId="11" fillId="0" borderId="0" xfId="0" applyNumberFormat="1" applyFont="1" applyFill="1" applyBorder="1" applyAlignment="1" applyProtection="1">
      <alignment horizontal="right" vertical="center"/>
      <protection hidden="1"/>
    </xf>
    <xf numFmtId="0" fontId="5"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211" fontId="11" fillId="0" borderId="10" xfId="0" applyNumberFormat="1" applyFont="1" applyFill="1" applyBorder="1" applyAlignment="1" applyProtection="1">
      <alignment horizontal="right" vertical="center"/>
      <protection hidden="1"/>
    </xf>
    <xf numFmtId="0" fontId="4" fillId="0" borderId="10"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214" fontId="6" fillId="0" borderId="16" xfId="0" applyNumberFormat="1" applyFont="1" applyBorder="1" applyAlignment="1" applyProtection="1">
      <alignment horizontal="center" vertical="center" wrapText="1"/>
      <protection hidden="1"/>
    </xf>
    <xf numFmtId="214" fontId="4" fillId="0" borderId="15" xfId="0" applyNumberFormat="1" applyFont="1" applyBorder="1" applyAlignment="1" applyProtection="1">
      <alignment horizontal="center" vertical="center" wrapText="1"/>
      <protection hidden="1"/>
    </xf>
    <xf numFmtId="214" fontId="4" fillId="0" borderId="12" xfId="0" applyNumberFormat="1" applyFont="1" applyBorder="1" applyAlignment="1" applyProtection="1">
      <alignment horizontal="center" vertical="center" wrapText="1"/>
      <protection hidden="1"/>
    </xf>
    <xf numFmtId="214" fontId="6" fillId="0" borderId="16" xfId="0" applyNumberFormat="1" applyFont="1" applyFill="1" applyBorder="1" applyAlignment="1" applyProtection="1">
      <alignment horizontal="center" vertical="center" wrapText="1" shrinkToFit="1"/>
      <protection hidden="1"/>
    </xf>
    <xf numFmtId="214" fontId="4" fillId="0" borderId="15" xfId="0" applyNumberFormat="1" applyFont="1" applyFill="1" applyBorder="1" applyAlignment="1" applyProtection="1">
      <alignment horizontal="center" vertical="center" wrapText="1" shrinkToFit="1"/>
      <protection hidden="1"/>
    </xf>
    <xf numFmtId="214" fontId="4" fillId="0" borderId="12" xfId="0" applyNumberFormat="1" applyFont="1" applyFill="1" applyBorder="1" applyAlignment="1" applyProtection="1">
      <alignment horizontal="center" vertical="center" wrapText="1" shrinkToFit="1"/>
      <protection hidden="1"/>
    </xf>
    <xf numFmtId="0" fontId="6" fillId="0" borderId="16" xfId="0" applyFont="1" applyBorder="1" applyAlignment="1" applyProtection="1">
      <alignment horizontal="center" vertical="center" wrapText="1" shrinkToFit="1"/>
      <protection hidden="1"/>
    </xf>
    <xf numFmtId="0" fontId="4" fillId="0" borderId="15" xfId="0" applyFont="1" applyBorder="1" applyAlignment="1" applyProtection="1">
      <alignment horizontal="center" vertical="center" wrapText="1" shrinkToFit="1"/>
      <protection hidden="1"/>
    </xf>
    <xf numFmtId="214" fontId="6" fillId="0" borderId="16" xfId="0" applyNumberFormat="1" applyFont="1" applyFill="1" applyBorder="1" applyAlignment="1" applyProtection="1">
      <alignment horizontal="center" vertical="center" wrapText="1"/>
      <protection hidden="1"/>
    </xf>
    <xf numFmtId="214" fontId="4" fillId="0" borderId="15" xfId="0" applyNumberFormat="1" applyFont="1" applyFill="1" applyBorder="1" applyAlignment="1" applyProtection="1">
      <alignment horizontal="center" vertical="center" wrapText="1"/>
      <protection hidden="1"/>
    </xf>
  </cellXfs>
  <cellStyles count="7">
    <cellStyle name="Normal" xfId="0"/>
    <cellStyle name="new"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K88"/>
  <sheetViews>
    <sheetView tabSelected="1" zoomScale="50" zoomScaleNormal="50" workbookViewId="0" topLeftCell="A1">
      <selection activeCell="AD13" sqref="AD13"/>
    </sheetView>
  </sheetViews>
  <sheetFormatPr defaultColWidth="9.00390625" defaultRowHeight="19.5" customHeight="1"/>
  <cols>
    <col min="1" max="1" width="7.875" style="169" customWidth="1"/>
    <col min="2" max="2" width="24.875" style="169" customWidth="1"/>
    <col min="3" max="3" width="0.6171875" style="170" customWidth="1"/>
    <col min="4" max="5" width="0.875" style="170" customWidth="1"/>
    <col min="6" max="8" width="1.625" style="170" customWidth="1"/>
    <col min="9" max="9" width="1.875" style="170" customWidth="1"/>
    <col min="10" max="42" width="1.625" style="170" customWidth="1"/>
    <col min="43" max="50" width="1.75390625" style="170" customWidth="1"/>
    <col min="51" max="74" width="1.625" style="170" customWidth="1"/>
    <col min="75" max="82" width="1.75390625" style="170" customWidth="1"/>
    <col min="83" max="89" width="1.625" style="170" customWidth="1"/>
    <col min="90" max="107" width="1.75390625" style="170" customWidth="1"/>
    <col min="108" max="114" width="1.625" style="170" customWidth="1"/>
    <col min="115" max="16384" width="1.625" style="191" customWidth="1"/>
  </cols>
  <sheetData>
    <row r="1" spans="1:114" s="60" customFormat="1" ht="26.25" customHeight="1">
      <c r="A1" s="610" t="s">
        <v>753</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610"/>
    </row>
    <row r="2" spans="1:114" s="60" customFormat="1" ht="26.25" customHeight="1">
      <c r="A2" s="670" t="s">
        <v>754</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0"/>
      <c r="BP2" s="670"/>
      <c r="BQ2" s="670"/>
      <c r="BR2" s="670"/>
      <c r="BS2" s="670"/>
      <c r="BT2" s="670"/>
      <c r="BU2" s="670"/>
      <c r="BV2" s="670"/>
      <c r="BW2" s="670"/>
      <c r="BX2" s="670"/>
      <c r="BY2" s="670"/>
      <c r="BZ2" s="670"/>
      <c r="CA2" s="670"/>
      <c r="CB2" s="670"/>
      <c r="CC2" s="670"/>
      <c r="CD2" s="670"/>
      <c r="CE2" s="670"/>
      <c r="CF2" s="670"/>
      <c r="CG2" s="670"/>
      <c r="CH2" s="670"/>
      <c r="CI2" s="670"/>
      <c r="CJ2" s="670"/>
      <c r="CK2" s="670"/>
      <c r="CL2" s="670"/>
      <c r="CM2" s="670"/>
      <c r="CN2" s="670"/>
      <c r="CO2" s="670"/>
      <c r="CP2" s="670"/>
      <c r="CQ2" s="670"/>
      <c r="CR2" s="670"/>
      <c r="CS2" s="670"/>
      <c r="CT2" s="670"/>
      <c r="CU2" s="670"/>
      <c r="CV2" s="670"/>
      <c r="CW2" s="670"/>
      <c r="CX2" s="670"/>
      <c r="CY2" s="670"/>
      <c r="CZ2" s="670"/>
      <c r="DA2" s="670"/>
      <c r="DB2" s="670"/>
      <c r="DC2" s="670"/>
      <c r="DD2" s="670"/>
      <c r="DE2" s="670"/>
      <c r="DF2" s="670"/>
      <c r="DG2" s="670"/>
      <c r="DH2" s="670"/>
      <c r="DI2" s="670"/>
      <c r="DJ2" s="670"/>
    </row>
    <row r="3" spans="1:114" s="60" customFormat="1" ht="26.25" customHeight="1">
      <c r="A3" s="670" t="s">
        <v>27</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670"/>
      <c r="BZ3" s="670"/>
      <c r="CA3" s="670"/>
      <c r="CB3" s="670"/>
      <c r="CC3" s="670"/>
      <c r="CD3" s="670"/>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row>
    <row r="4" spans="1:114" s="60" customFormat="1" ht="26.25" customHeight="1">
      <c r="A4" s="611" t="s">
        <v>755</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row>
    <row r="5" spans="1:114" s="60" customFormat="1" ht="26.25" customHeight="1">
      <c r="A5" s="670" t="s">
        <v>756</v>
      </c>
      <c r="B5" s="670"/>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670"/>
      <c r="BO5" s="670"/>
      <c r="BP5" s="670"/>
      <c r="BQ5" s="670"/>
      <c r="BR5" s="670"/>
      <c r="BS5" s="670"/>
      <c r="BT5" s="670"/>
      <c r="BU5" s="670"/>
      <c r="BV5" s="670"/>
      <c r="BW5" s="670"/>
      <c r="BX5" s="670"/>
      <c r="BY5" s="670"/>
      <c r="BZ5" s="670"/>
      <c r="CA5" s="670"/>
      <c r="CB5" s="670"/>
      <c r="CC5" s="670"/>
      <c r="CD5" s="670"/>
      <c r="CE5" s="670"/>
      <c r="CF5" s="670"/>
      <c r="CG5" s="670"/>
      <c r="CH5" s="670"/>
      <c r="CI5" s="670"/>
      <c r="CJ5" s="670"/>
      <c r="CK5" s="670"/>
      <c r="CL5" s="670"/>
      <c r="CM5" s="670"/>
      <c r="CN5" s="670"/>
      <c r="CO5" s="670"/>
      <c r="CP5" s="670"/>
      <c r="CQ5" s="670"/>
      <c r="CR5" s="670"/>
      <c r="CS5" s="670"/>
      <c r="CT5" s="670"/>
      <c r="CU5" s="670"/>
      <c r="CV5" s="670"/>
      <c r="CW5" s="670"/>
      <c r="CX5" s="670"/>
      <c r="CY5" s="670"/>
      <c r="CZ5" s="670"/>
      <c r="DA5" s="670"/>
      <c r="DB5" s="670"/>
      <c r="DC5" s="670"/>
      <c r="DD5" s="670"/>
      <c r="DE5" s="670"/>
      <c r="DF5" s="670"/>
      <c r="DG5" s="670"/>
      <c r="DH5" s="670"/>
      <c r="DI5" s="670"/>
      <c r="DJ5" s="670"/>
    </row>
    <row r="6" spans="1:114" s="60" customFormat="1" ht="26.25" customHeight="1">
      <c r="A6" s="670" t="s">
        <v>28</v>
      </c>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c r="BW6" s="670"/>
      <c r="BX6" s="670"/>
      <c r="BY6" s="670"/>
      <c r="BZ6" s="670"/>
      <c r="CA6" s="670"/>
      <c r="CB6" s="670"/>
      <c r="CC6" s="670"/>
      <c r="CD6" s="670"/>
      <c r="CE6" s="670"/>
      <c r="CF6" s="670"/>
      <c r="CG6" s="670"/>
      <c r="CH6" s="670"/>
      <c r="CI6" s="670"/>
      <c r="CJ6" s="670"/>
      <c r="CK6" s="670"/>
      <c r="CL6" s="670"/>
      <c r="CM6" s="670"/>
      <c r="CN6" s="670"/>
      <c r="CO6" s="670"/>
      <c r="CP6" s="670"/>
      <c r="CQ6" s="670"/>
      <c r="CR6" s="670"/>
      <c r="CS6" s="670"/>
      <c r="CT6" s="670"/>
      <c r="CU6" s="670"/>
      <c r="CV6" s="670"/>
      <c r="CW6" s="670"/>
      <c r="CX6" s="670"/>
      <c r="CY6" s="670"/>
      <c r="CZ6" s="670"/>
      <c r="DA6" s="670"/>
      <c r="DB6" s="670"/>
      <c r="DC6" s="670"/>
      <c r="DD6" s="670"/>
      <c r="DE6" s="670"/>
      <c r="DF6" s="670"/>
      <c r="DG6" s="670"/>
      <c r="DH6" s="670"/>
      <c r="DI6" s="670"/>
      <c r="DJ6" s="670"/>
    </row>
    <row r="7" spans="1:114" s="60" customFormat="1" ht="29.25" customHeight="1">
      <c r="A7" s="671" t="s">
        <v>782</v>
      </c>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c r="BL7" s="671"/>
      <c r="BM7" s="671"/>
      <c r="BN7" s="671"/>
      <c r="BO7" s="671"/>
      <c r="BP7" s="671"/>
      <c r="BQ7" s="671"/>
      <c r="BR7" s="671"/>
      <c r="BS7" s="671"/>
      <c r="BT7" s="671"/>
      <c r="BU7" s="671"/>
      <c r="BV7" s="671"/>
      <c r="BW7" s="671"/>
      <c r="BX7" s="671"/>
      <c r="BY7" s="671"/>
      <c r="BZ7" s="671"/>
      <c r="CA7" s="671"/>
      <c r="CB7" s="671"/>
      <c r="CC7" s="671"/>
      <c r="CD7" s="671"/>
      <c r="CE7" s="671"/>
      <c r="CF7" s="671"/>
      <c r="CG7" s="671"/>
      <c r="CH7" s="671"/>
      <c r="CI7" s="671"/>
      <c r="CJ7" s="671"/>
      <c r="CK7" s="671"/>
      <c r="CL7" s="671"/>
      <c r="CM7" s="671"/>
      <c r="CN7" s="671"/>
      <c r="CO7" s="671"/>
      <c r="CP7" s="671"/>
      <c r="CQ7" s="671"/>
      <c r="CR7" s="671"/>
      <c r="CS7" s="671"/>
      <c r="CT7" s="671"/>
      <c r="CU7" s="671"/>
      <c r="CV7" s="671"/>
      <c r="CW7" s="671"/>
      <c r="CX7" s="671"/>
      <c r="CY7" s="671"/>
      <c r="CZ7" s="671"/>
      <c r="DA7" s="671"/>
      <c r="DB7" s="671"/>
      <c r="DC7" s="671"/>
      <c r="DD7" s="671"/>
      <c r="DE7" s="671"/>
      <c r="DF7" s="671"/>
      <c r="DG7" s="671"/>
      <c r="DH7" s="671"/>
      <c r="DI7" s="671"/>
      <c r="DJ7" s="671"/>
    </row>
    <row r="8" spans="1:114" s="60" customFormat="1" ht="29.25" customHeight="1">
      <c r="A8" s="672" t="s">
        <v>758</v>
      </c>
      <c r="B8" s="672"/>
      <c r="C8" s="672"/>
      <c r="D8" s="672"/>
      <c r="E8" s="672"/>
      <c r="F8" s="672"/>
      <c r="G8" s="672"/>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72"/>
      <c r="BM8" s="672"/>
      <c r="BN8" s="672"/>
      <c r="BO8" s="672"/>
      <c r="BP8" s="672"/>
      <c r="BQ8" s="672"/>
      <c r="BR8" s="672"/>
      <c r="BS8" s="672"/>
      <c r="BT8" s="672"/>
      <c r="BU8" s="672"/>
      <c r="BV8" s="672"/>
      <c r="BW8" s="672"/>
      <c r="BX8" s="672"/>
      <c r="BY8" s="672"/>
      <c r="BZ8" s="672"/>
      <c r="CA8" s="672"/>
      <c r="CB8" s="672"/>
      <c r="CC8" s="672"/>
      <c r="CD8" s="672"/>
      <c r="CE8" s="672"/>
      <c r="CF8" s="672"/>
      <c r="CG8" s="672"/>
      <c r="CH8" s="672"/>
      <c r="CI8" s="672"/>
      <c r="CJ8" s="672"/>
      <c r="CK8" s="672"/>
      <c r="CL8" s="672"/>
      <c r="CM8" s="672"/>
      <c r="CN8" s="672"/>
      <c r="CO8" s="672"/>
      <c r="CP8" s="672"/>
      <c r="CQ8" s="672"/>
      <c r="CR8" s="672"/>
      <c r="CS8" s="672"/>
      <c r="CT8" s="672"/>
      <c r="CU8" s="672"/>
      <c r="CV8" s="672"/>
      <c r="CW8" s="672"/>
      <c r="CX8" s="672"/>
      <c r="CY8" s="672"/>
      <c r="CZ8" s="672"/>
      <c r="DA8" s="672"/>
      <c r="DB8" s="672"/>
      <c r="DC8" s="672"/>
      <c r="DD8" s="672"/>
      <c r="DE8" s="672"/>
      <c r="DF8" s="672"/>
      <c r="DG8" s="672"/>
      <c r="DH8" s="672"/>
      <c r="DI8" s="672"/>
      <c r="DJ8" s="672"/>
    </row>
    <row r="9" spans="1:114" s="60" customFormat="1" ht="29.25" customHeight="1">
      <c r="A9" s="672" t="s">
        <v>29</v>
      </c>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2"/>
      <c r="BT9" s="672"/>
      <c r="BU9" s="672"/>
      <c r="BV9" s="672"/>
      <c r="BW9" s="672"/>
      <c r="BX9" s="672"/>
      <c r="BY9" s="672"/>
      <c r="BZ9" s="672"/>
      <c r="CA9" s="672"/>
      <c r="CB9" s="672"/>
      <c r="CC9" s="672"/>
      <c r="CD9" s="672"/>
      <c r="CE9" s="672"/>
      <c r="CF9" s="672"/>
      <c r="CG9" s="672"/>
      <c r="CH9" s="672"/>
      <c r="CI9" s="672"/>
      <c r="CJ9" s="672"/>
      <c r="CK9" s="672"/>
      <c r="CL9" s="672"/>
      <c r="CM9" s="672"/>
      <c r="CN9" s="672"/>
      <c r="CO9" s="672"/>
      <c r="CP9" s="672"/>
      <c r="CQ9" s="672"/>
      <c r="CR9" s="672"/>
      <c r="CS9" s="672"/>
      <c r="CT9" s="672"/>
      <c r="CU9" s="672"/>
      <c r="CV9" s="672"/>
      <c r="CW9" s="672"/>
      <c r="CX9" s="672"/>
      <c r="CY9" s="672"/>
      <c r="CZ9" s="672"/>
      <c r="DA9" s="672"/>
      <c r="DB9" s="672"/>
      <c r="DC9" s="672"/>
      <c r="DD9" s="672"/>
      <c r="DE9" s="672"/>
      <c r="DF9" s="672"/>
      <c r="DG9" s="672"/>
      <c r="DH9" s="672"/>
      <c r="DI9" s="672"/>
      <c r="DJ9" s="672"/>
    </row>
    <row r="10" spans="1:114" s="60" customFormat="1" ht="29.25" customHeight="1">
      <c r="A10" s="612" t="s">
        <v>122</v>
      </c>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c r="CA10" s="612"/>
      <c r="CB10" s="612"/>
      <c r="CC10" s="612"/>
      <c r="CD10" s="612"/>
      <c r="CE10" s="612"/>
      <c r="CF10" s="612"/>
      <c r="CG10" s="612"/>
      <c r="CH10" s="612"/>
      <c r="CI10" s="612"/>
      <c r="CJ10" s="612"/>
      <c r="CK10" s="612"/>
      <c r="CL10" s="612"/>
      <c r="CM10" s="612"/>
      <c r="CN10" s="612"/>
      <c r="CO10" s="612"/>
      <c r="CP10" s="612"/>
      <c r="CQ10" s="612"/>
      <c r="CR10" s="612"/>
      <c r="CS10" s="612"/>
      <c r="CT10" s="612"/>
      <c r="CU10" s="612"/>
      <c r="CV10" s="612"/>
      <c r="CW10" s="612"/>
      <c r="CX10" s="612"/>
      <c r="CY10" s="612"/>
      <c r="CZ10" s="612"/>
      <c r="DA10" s="612"/>
      <c r="DB10" s="612"/>
      <c r="DC10" s="612"/>
      <c r="DD10" s="612"/>
      <c r="DE10" s="612"/>
      <c r="DF10" s="612"/>
      <c r="DG10" s="612"/>
      <c r="DH10" s="612"/>
      <c r="DI10" s="612"/>
      <c r="DJ10" s="612"/>
    </row>
    <row r="11" spans="1:114" s="60" customFormat="1" ht="27" customHeight="1">
      <c r="A11" s="669" t="s">
        <v>123</v>
      </c>
      <c r="B11" s="669"/>
      <c r="C11" s="669"/>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c r="CN11" s="669"/>
      <c r="CO11" s="669"/>
      <c r="CP11" s="669"/>
      <c r="CQ11" s="669"/>
      <c r="CR11" s="669"/>
      <c r="CS11" s="669"/>
      <c r="CT11" s="669"/>
      <c r="CU11" s="669"/>
      <c r="CV11" s="669"/>
      <c r="CW11" s="669"/>
      <c r="CX11" s="669"/>
      <c r="CY11" s="669"/>
      <c r="CZ11" s="669"/>
      <c r="DA11" s="669"/>
      <c r="DB11" s="669"/>
      <c r="DC11" s="669"/>
      <c r="DD11" s="669"/>
      <c r="DE11" s="669"/>
      <c r="DF11" s="669"/>
      <c r="DG11" s="669"/>
      <c r="DH11" s="669"/>
      <c r="DI11" s="669"/>
      <c r="DJ11" s="669"/>
    </row>
    <row r="12" spans="1:114" s="171" customFormat="1" ht="26.25" customHeight="1">
      <c r="A12" s="169"/>
      <c r="B12" s="169"/>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row>
    <row r="13" spans="1:114" s="174" customFormat="1" ht="29.25" customHeight="1">
      <c r="A13" s="172" t="s">
        <v>660</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row>
    <row r="14" spans="1:114" s="174" customFormat="1" ht="30" customHeight="1">
      <c r="A14" s="175" t="s">
        <v>30</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row>
    <row r="15" spans="1:114" s="174" customFormat="1" ht="30" customHeight="1">
      <c r="A15" s="175" t="s">
        <v>31</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row>
    <row r="16" spans="1:114" s="60" customFormat="1" ht="18.7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row>
    <row r="17" spans="1:114" s="179" customFormat="1" ht="24.75" customHeight="1">
      <c r="A17" s="176" t="s">
        <v>32</v>
      </c>
      <c r="B17" s="177" t="s">
        <v>33</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row>
    <row r="18" spans="1:114" s="179" customFormat="1" ht="24.75" customHeight="1">
      <c r="A18" s="180" t="s">
        <v>34</v>
      </c>
      <c r="B18" s="181" t="s">
        <v>35</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row>
    <row r="19" spans="1:114" s="179" customFormat="1" ht="24.75" customHeight="1">
      <c r="A19" s="180"/>
      <c r="B19" s="181" t="s">
        <v>36</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row>
    <row r="20" spans="1:114" s="184" customFormat="1" ht="24" customHeight="1">
      <c r="A20" s="110"/>
      <c r="B20" s="182"/>
      <c r="C20" s="183"/>
      <c r="E20" s="645"/>
      <c r="F20" s="645"/>
      <c r="G20" s="645"/>
      <c r="H20" s="645"/>
      <c r="I20" s="645"/>
      <c r="J20" s="645"/>
      <c r="K20" s="645"/>
      <c r="L20" s="645"/>
      <c r="M20" s="641"/>
      <c r="N20" s="641"/>
      <c r="O20" s="645"/>
      <c r="P20" s="645"/>
      <c r="Q20" s="645"/>
      <c r="R20" s="645"/>
      <c r="S20" s="645"/>
      <c r="T20" s="645"/>
      <c r="U20" s="645"/>
      <c r="V20" s="645"/>
      <c r="W20" s="641"/>
      <c r="X20" s="641"/>
      <c r="Y20" s="645"/>
      <c r="Z20" s="645"/>
      <c r="AA20" s="645"/>
      <c r="AB20" s="645"/>
      <c r="AC20" s="645"/>
      <c r="AD20" s="645"/>
      <c r="AE20" s="645"/>
      <c r="AF20" s="645"/>
      <c r="AG20" s="641"/>
      <c r="AH20" s="641"/>
      <c r="AI20" s="645"/>
      <c r="AJ20" s="645"/>
      <c r="AK20" s="645"/>
      <c r="AL20" s="645"/>
      <c r="AM20" s="645"/>
      <c r="AN20" s="645"/>
      <c r="AO20" s="645"/>
      <c r="AP20" s="645"/>
      <c r="AQ20" s="641"/>
      <c r="AR20" s="641"/>
      <c r="AS20" s="645"/>
      <c r="AT20" s="645"/>
      <c r="AU20" s="645"/>
      <c r="AV20" s="645"/>
      <c r="AW20" s="645"/>
      <c r="AX20" s="645"/>
      <c r="AY20" s="645"/>
      <c r="AZ20" s="645"/>
      <c r="BA20" s="641"/>
      <c r="BB20" s="641"/>
      <c r="BC20" s="645"/>
      <c r="BD20" s="645"/>
      <c r="BE20" s="645"/>
      <c r="BF20" s="645"/>
      <c r="BG20" s="645"/>
      <c r="BH20" s="645"/>
      <c r="BI20" s="645"/>
      <c r="BJ20" s="645"/>
      <c r="BK20" s="641"/>
      <c r="BL20" s="641"/>
      <c r="BM20" s="645"/>
      <c r="BN20" s="645"/>
      <c r="BO20" s="645"/>
      <c r="BP20" s="645"/>
      <c r="BQ20" s="645"/>
      <c r="BR20" s="645"/>
      <c r="BS20" s="645"/>
      <c r="BT20" s="645"/>
      <c r="BU20" s="641"/>
      <c r="BV20" s="641"/>
      <c r="BW20" s="645"/>
      <c r="BX20" s="645"/>
      <c r="BY20" s="645"/>
      <c r="BZ20" s="645"/>
      <c r="CA20" s="645"/>
      <c r="CB20" s="645"/>
      <c r="CC20" s="645"/>
      <c r="CD20" s="645"/>
      <c r="CE20" s="641"/>
      <c r="CF20" s="641"/>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85" t="s">
        <v>37</v>
      </c>
    </row>
    <row r="21" spans="1:114" s="190" customFormat="1" ht="27" customHeight="1">
      <c r="A21" s="681" t="s">
        <v>328</v>
      </c>
      <c r="B21" s="681"/>
      <c r="C21" s="681"/>
      <c r="D21" s="682"/>
      <c r="E21" s="613" t="s">
        <v>329</v>
      </c>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618"/>
      <c r="BC21" s="618"/>
      <c r="BD21" s="618"/>
      <c r="BE21" s="618"/>
      <c r="BF21" s="618"/>
      <c r="BG21" s="618"/>
      <c r="BH21" s="618"/>
      <c r="BI21" s="618"/>
      <c r="BJ21" s="618"/>
      <c r="BK21" s="618"/>
      <c r="BL21" s="618"/>
      <c r="BM21" s="618"/>
      <c r="BN21" s="618"/>
      <c r="BO21" s="618"/>
      <c r="BP21" s="618"/>
      <c r="BQ21" s="618"/>
      <c r="BR21" s="618"/>
      <c r="BS21" s="618"/>
      <c r="BT21" s="618"/>
      <c r="BU21" s="618"/>
      <c r="BV21" s="618"/>
      <c r="BW21" s="618"/>
      <c r="BX21" s="618"/>
      <c r="BY21" s="618"/>
      <c r="BZ21" s="618"/>
      <c r="CA21" s="618"/>
      <c r="CB21" s="618"/>
      <c r="CC21" s="618"/>
      <c r="CD21" s="618"/>
      <c r="CE21" s="618"/>
      <c r="CF21" s="618"/>
      <c r="CG21" s="618"/>
      <c r="CH21" s="618"/>
      <c r="CI21" s="618"/>
      <c r="CJ21" s="618"/>
      <c r="CK21" s="618"/>
      <c r="CL21" s="618"/>
      <c r="CM21" s="618"/>
      <c r="CN21" s="618"/>
      <c r="CO21" s="618"/>
      <c r="CP21" s="618"/>
      <c r="CQ21" s="618"/>
      <c r="CR21" s="618"/>
      <c r="CS21" s="618"/>
      <c r="CT21" s="618"/>
      <c r="CU21" s="618"/>
      <c r="CV21" s="618"/>
      <c r="CW21" s="618"/>
      <c r="CX21" s="618"/>
      <c r="CY21" s="618"/>
      <c r="CZ21" s="618"/>
      <c r="DA21" s="618"/>
      <c r="DB21" s="618"/>
      <c r="DC21" s="614"/>
      <c r="DD21" s="614"/>
      <c r="DE21" s="614"/>
      <c r="DF21" s="614"/>
      <c r="DG21" s="614"/>
      <c r="DH21" s="614"/>
      <c r="DI21" s="614"/>
      <c r="DJ21" s="660"/>
    </row>
    <row r="22" spans="1:114" s="190" customFormat="1" ht="24" customHeight="1">
      <c r="A22" s="683"/>
      <c r="B22" s="683"/>
      <c r="C22" s="683"/>
      <c r="D22" s="684"/>
      <c r="E22" s="614"/>
      <c r="F22" s="614"/>
      <c r="G22" s="614"/>
      <c r="H22" s="614"/>
      <c r="I22" s="614"/>
      <c r="J22" s="614"/>
      <c r="K22" s="614"/>
      <c r="L22" s="614"/>
      <c r="M22" s="614"/>
      <c r="N22" s="614"/>
      <c r="O22" s="648" t="s">
        <v>330</v>
      </c>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649"/>
      <c r="BK22" s="649"/>
      <c r="BL22" s="649"/>
      <c r="BM22" s="649"/>
      <c r="BN22" s="649"/>
      <c r="BO22" s="649"/>
      <c r="BP22" s="649"/>
      <c r="BQ22" s="649"/>
      <c r="BR22" s="649"/>
      <c r="BS22" s="649"/>
      <c r="BT22" s="649"/>
      <c r="BU22" s="649"/>
      <c r="BV22" s="607"/>
      <c r="BW22" s="608" t="s">
        <v>757</v>
      </c>
      <c r="BX22" s="661"/>
      <c r="BY22" s="661"/>
      <c r="BZ22" s="661"/>
      <c r="CA22" s="661"/>
      <c r="CB22" s="661"/>
      <c r="CC22" s="661"/>
      <c r="CD22" s="661"/>
      <c r="CE22" s="661"/>
      <c r="CF22" s="662"/>
      <c r="CG22" s="648" t="s">
        <v>331</v>
      </c>
      <c r="CH22" s="649"/>
      <c r="CI22" s="649"/>
      <c r="CJ22" s="649"/>
      <c r="CK22" s="649"/>
      <c r="CL22" s="649"/>
      <c r="CM22" s="649"/>
      <c r="CN22" s="649"/>
      <c r="CO22" s="649"/>
      <c r="CP22" s="649"/>
      <c r="CQ22" s="649"/>
      <c r="CR22" s="649"/>
      <c r="CS22" s="649"/>
      <c r="CT22" s="649"/>
      <c r="CU22" s="649"/>
      <c r="CV22" s="649"/>
      <c r="CW22" s="649"/>
      <c r="CX22" s="649"/>
      <c r="CY22" s="649"/>
      <c r="CZ22" s="649"/>
      <c r="DA22" s="649"/>
      <c r="DB22" s="607"/>
      <c r="DC22" s="660"/>
      <c r="DD22" s="661"/>
      <c r="DE22" s="661"/>
      <c r="DF22" s="661"/>
      <c r="DG22" s="661"/>
      <c r="DH22" s="661"/>
      <c r="DI22" s="661"/>
      <c r="DJ22" s="661"/>
    </row>
    <row r="23" spans="1:114" s="190" customFormat="1" ht="24" customHeight="1">
      <c r="A23" s="683"/>
      <c r="B23" s="683"/>
      <c r="C23" s="683"/>
      <c r="D23" s="684"/>
      <c r="E23" s="646" t="s">
        <v>751</v>
      </c>
      <c r="F23" s="647"/>
      <c r="G23" s="647"/>
      <c r="H23" s="647"/>
      <c r="I23" s="647"/>
      <c r="J23" s="647"/>
      <c r="K23" s="647"/>
      <c r="L23" s="647"/>
      <c r="M23" s="647"/>
      <c r="N23" s="647"/>
      <c r="O23" s="646" t="s">
        <v>759</v>
      </c>
      <c r="P23" s="647"/>
      <c r="Q23" s="647"/>
      <c r="R23" s="647"/>
      <c r="S23" s="647"/>
      <c r="T23" s="647"/>
      <c r="U23" s="647"/>
      <c r="V23" s="647"/>
      <c r="W23" s="647"/>
      <c r="X23" s="647"/>
      <c r="Y23" s="646" t="s">
        <v>760</v>
      </c>
      <c r="Z23" s="647"/>
      <c r="AA23" s="647"/>
      <c r="AB23" s="647"/>
      <c r="AC23" s="647"/>
      <c r="AD23" s="647"/>
      <c r="AE23" s="647"/>
      <c r="AF23" s="647"/>
      <c r="AG23" s="647"/>
      <c r="AH23" s="647"/>
      <c r="AI23" s="646" t="s">
        <v>729</v>
      </c>
      <c r="AJ23" s="647"/>
      <c r="AK23" s="647"/>
      <c r="AL23" s="647"/>
      <c r="AM23" s="647"/>
      <c r="AN23" s="647"/>
      <c r="AO23" s="647"/>
      <c r="AP23" s="647"/>
      <c r="AQ23" s="647"/>
      <c r="AR23" s="647"/>
      <c r="AS23" s="646" t="s">
        <v>761</v>
      </c>
      <c r="AT23" s="647"/>
      <c r="AU23" s="647"/>
      <c r="AV23" s="647"/>
      <c r="AW23" s="647"/>
      <c r="AX23" s="647"/>
      <c r="AY23" s="647"/>
      <c r="AZ23" s="647"/>
      <c r="BA23" s="647"/>
      <c r="BB23" s="647"/>
      <c r="BC23" s="646" t="s">
        <v>762</v>
      </c>
      <c r="BD23" s="647"/>
      <c r="BE23" s="647"/>
      <c r="BF23" s="647"/>
      <c r="BG23" s="647"/>
      <c r="BH23" s="647"/>
      <c r="BI23" s="647"/>
      <c r="BJ23" s="647"/>
      <c r="BK23" s="647"/>
      <c r="BL23" s="647"/>
      <c r="BM23" s="646" t="s">
        <v>763</v>
      </c>
      <c r="BN23" s="647"/>
      <c r="BO23" s="647"/>
      <c r="BP23" s="647"/>
      <c r="BQ23" s="647"/>
      <c r="BR23" s="647"/>
      <c r="BS23" s="647"/>
      <c r="BT23" s="647"/>
      <c r="BU23" s="647"/>
      <c r="BV23" s="647"/>
      <c r="BW23" s="646"/>
      <c r="BX23" s="647"/>
      <c r="BY23" s="647"/>
      <c r="BZ23" s="647"/>
      <c r="CA23" s="647"/>
      <c r="CB23" s="647"/>
      <c r="CC23" s="647"/>
      <c r="CD23" s="647"/>
      <c r="CE23" s="647"/>
      <c r="CF23" s="647"/>
      <c r="CG23" s="637" t="s">
        <v>759</v>
      </c>
      <c r="CH23" s="650"/>
      <c r="CI23" s="650"/>
      <c r="CJ23" s="650"/>
      <c r="CK23" s="650"/>
      <c r="CL23" s="650"/>
      <c r="CM23" s="650"/>
      <c r="CN23" s="650"/>
      <c r="CO23" s="650"/>
      <c r="CP23" s="650"/>
      <c r="CQ23" s="651"/>
      <c r="CR23" s="637" t="s">
        <v>760</v>
      </c>
      <c r="CS23" s="650"/>
      <c r="CT23" s="650"/>
      <c r="CU23" s="650"/>
      <c r="CV23" s="650"/>
      <c r="CW23" s="650"/>
      <c r="CX23" s="650"/>
      <c r="CY23" s="650"/>
      <c r="CZ23" s="650"/>
      <c r="DA23" s="650"/>
      <c r="DB23" s="651"/>
      <c r="DC23" s="663" t="s">
        <v>744</v>
      </c>
      <c r="DD23" s="664"/>
      <c r="DE23" s="664"/>
      <c r="DF23" s="664"/>
      <c r="DG23" s="664"/>
      <c r="DH23" s="664"/>
      <c r="DI23" s="664"/>
      <c r="DJ23" s="664"/>
    </row>
    <row r="24" spans="1:114" s="412" customFormat="1" ht="37.5" customHeight="1">
      <c r="A24" s="683"/>
      <c r="B24" s="683"/>
      <c r="C24" s="683"/>
      <c r="D24" s="684"/>
      <c r="E24" s="659" t="s">
        <v>752</v>
      </c>
      <c r="F24" s="659"/>
      <c r="G24" s="659"/>
      <c r="H24" s="659"/>
      <c r="I24" s="659"/>
      <c r="J24" s="659"/>
      <c r="K24" s="659"/>
      <c r="L24" s="659"/>
      <c r="M24" s="659"/>
      <c r="N24" s="659"/>
      <c r="O24" s="659" t="s">
        <v>764</v>
      </c>
      <c r="P24" s="659"/>
      <c r="Q24" s="659"/>
      <c r="R24" s="659"/>
      <c r="S24" s="659"/>
      <c r="T24" s="659"/>
      <c r="U24" s="659"/>
      <c r="V24" s="659"/>
      <c r="W24" s="659"/>
      <c r="X24" s="659"/>
      <c r="Y24" s="659" t="s">
        <v>765</v>
      </c>
      <c r="Z24" s="659"/>
      <c r="AA24" s="659"/>
      <c r="AB24" s="659"/>
      <c r="AC24" s="659"/>
      <c r="AD24" s="659"/>
      <c r="AE24" s="659"/>
      <c r="AF24" s="659"/>
      <c r="AG24" s="659"/>
      <c r="AH24" s="659"/>
      <c r="AI24" s="659" t="s">
        <v>766</v>
      </c>
      <c r="AJ24" s="659"/>
      <c r="AK24" s="659"/>
      <c r="AL24" s="659"/>
      <c r="AM24" s="659"/>
      <c r="AN24" s="659"/>
      <c r="AO24" s="659"/>
      <c r="AP24" s="659"/>
      <c r="AQ24" s="659"/>
      <c r="AR24" s="659"/>
      <c r="AS24" s="659" t="s">
        <v>767</v>
      </c>
      <c r="AT24" s="659"/>
      <c r="AU24" s="659"/>
      <c r="AV24" s="659"/>
      <c r="AW24" s="659"/>
      <c r="AX24" s="659"/>
      <c r="AY24" s="659"/>
      <c r="AZ24" s="659"/>
      <c r="BA24" s="659"/>
      <c r="BB24" s="659"/>
      <c r="BC24" s="659" t="s">
        <v>768</v>
      </c>
      <c r="BD24" s="659"/>
      <c r="BE24" s="659"/>
      <c r="BF24" s="659"/>
      <c r="BG24" s="659"/>
      <c r="BH24" s="659"/>
      <c r="BI24" s="659"/>
      <c r="BJ24" s="659"/>
      <c r="BK24" s="659"/>
      <c r="BL24" s="659"/>
      <c r="BM24" s="619" t="s">
        <v>332</v>
      </c>
      <c r="BN24" s="620"/>
      <c r="BO24" s="620"/>
      <c r="BP24" s="620"/>
      <c r="BQ24" s="620"/>
      <c r="BR24" s="620"/>
      <c r="BS24" s="620"/>
      <c r="BT24" s="620"/>
      <c r="BU24" s="620"/>
      <c r="BV24" s="609"/>
      <c r="BW24" s="659" t="s">
        <v>769</v>
      </c>
      <c r="BX24" s="659"/>
      <c r="BY24" s="659"/>
      <c r="BZ24" s="659"/>
      <c r="CA24" s="659"/>
      <c r="CB24" s="659"/>
      <c r="CC24" s="659"/>
      <c r="CD24" s="659"/>
      <c r="CE24" s="659"/>
      <c r="CF24" s="659"/>
      <c r="CG24" s="638" t="s">
        <v>764</v>
      </c>
      <c r="CH24" s="632"/>
      <c r="CI24" s="632"/>
      <c r="CJ24" s="632"/>
      <c r="CK24" s="632"/>
      <c r="CL24" s="632"/>
      <c r="CM24" s="632"/>
      <c r="CN24" s="632"/>
      <c r="CO24" s="632"/>
      <c r="CP24" s="632"/>
      <c r="CQ24" s="633"/>
      <c r="CR24" s="638" t="s">
        <v>765</v>
      </c>
      <c r="CS24" s="632"/>
      <c r="CT24" s="632"/>
      <c r="CU24" s="632"/>
      <c r="CV24" s="632"/>
      <c r="CW24" s="632"/>
      <c r="CX24" s="632"/>
      <c r="CY24" s="632"/>
      <c r="CZ24" s="632"/>
      <c r="DA24" s="632"/>
      <c r="DB24" s="633"/>
      <c r="DC24" s="631" t="s">
        <v>770</v>
      </c>
      <c r="DD24" s="664"/>
      <c r="DE24" s="664"/>
      <c r="DF24" s="664"/>
      <c r="DG24" s="664"/>
      <c r="DH24" s="664"/>
      <c r="DI24" s="664"/>
      <c r="DJ24" s="664"/>
    </row>
    <row r="25" spans="1:114" s="412" customFormat="1" ht="39" customHeight="1">
      <c r="A25" s="685"/>
      <c r="B25" s="685"/>
      <c r="C25" s="685"/>
      <c r="D25" s="686"/>
      <c r="E25" s="643"/>
      <c r="F25" s="643"/>
      <c r="G25" s="643"/>
      <c r="H25" s="643"/>
      <c r="I25" s="643"/>
      <c r="J25" s="643"/>
      <c r="K25" s="643"/>
      <c r="L25" s="643"/>
      <c r="M25" s="643"/>
      <c r="N25" s="643"/>
      <c r="O25" s="643" t="s">
        <v>333</v>
      </c>
      <c r="P25" s="643"/>
      <c r="Q25" s="643"/>
      <c r="R25" s="643"/>
      <c r="S25" s="643"/>
      <c r="T25" s="643"/>
      <c r="U25" s="643"/>
      <c r="V25" s="643"/>
      <c r="W25" s="643"/>
      <c r="X25" s="643"/>
      <c r="Y25" s="643" t="s">
        <v>334</v>
      </c>
      <c r="Z25" s="643"/>
      <c r="AA25" s="643"/>
      <c r="AB25" s="643"/>
      <c r="AC25" s="643"/>
      <c r="AD25" s="643"/>
      <c r="AE25" s="643"/>
      <c r="AF25" s="643"/>
      <c r="AG25" s="643"/>
      <c r="AH25" s="643"/>
      <c r="AI25" s="643" t="s">
        <v>335</v>
      </c>
      <c r="AJ25" s="643"/>
      <c r="AK25" s="643"/>
      <c r="AL25" s="643"/>
      <c r="AM25" s="643"/>
      <c r="AN25" s="643"/>
      <c r="AO25" s="643"/>
      <c r="AP25" s="643"/>
      <c r="AQ25" s="643"/>
      <c r="AR25" s="643"/>
      <c r="AS25" s="643" t="s">
        <v>336</v>
      </c>
      <c r="AT25" s="643"/>
      <c r="AU25" s="643"/>
      <c r="AV25" s="643"/>
      <c r="AW25" s="643"/>
      <c r="AX25" s="643"/>
      <c r="AY25" s="643"/>
      <c r="AZ25" s="643"/>
      <c r="BA25" s="643"/>
      <c r="BB25" s="643"/>
      <c r="BC25" s="644" t="s">
        <v>337</v>
      </c>
      <c r="BD25" s="643"/>
      <c r="BE25" s="643"/>
      <c r="BF25" s="643"/>
      <c r="BG25" s="643"/>
      <c r="BH25" s="643"/>
      <c r="BI25" s="643"/>
      <c r="BJ25" s="643"/>
      <c r="BK25" s="643"/>
      <c r="BL25" s="643"/>
      <c r="BM25" s="643" t="s">
        <v>338</v>
      </c>
      <c r="BN25" s="643"/>
      <c r="BO25" s="643"/>
      <c r="BP25" s="643"/>
      <c r="BQ25" s="643"/>
      <c r="BR25" s="643"/>
      <c r="BS25" s="643"/>
      <c r="BT25" s="643"/>
      <c r="BU25" s="643"/>
      <c r="BV25" s="643"/>
      <c r="BW25" s="644" t="s">
        <v>339</v>
      </c>
      <c r="BX25" s="643"/>
      <c r="BY25" s="643"/>
      <c r="BZ25" s="643"/>
      <c r="CA25" s="643"/>
      <c r="CB25" s="643"/>
      <c r="CC25" s="643"/>
      <c r="CD25" s="643"/>
      <c r="CE25" s="643"/>
      <c r="CF25" s="643"/>
      <c r="CG25" s="634" t="s">
        <v>333</v>
      </c>
      <c r="CH25" s="635"/>
      <c r="CI25" s="635"/>
      <c r="CJ25" s="635"/>
      <c r="CK25" s="635"/>
      <c r="CL25" s="635"/>
      <c r="CM25" s="635"/>
      <c r="CN25" s="635"/>
      <c r="CO25" s="635"/>
      <c r="CP25" s="635"/>
      <c r="CQ25" s="636"/>
      <c r="CR25" s="634" t="s">
        <v>334</v>
      </c>
      <c r="CS25" s="635"/>
      <c r="CT25" s="635"/>
      <c r="CU25" s="635"/>
      <c r="CV25" s="635"/>
      <c r="CW25" s="635"/>
      <c r="CX25" s="635"/>
      <c r="CY25" s="635"/>
      <c r="CZ25" s="635"/>
      <c r="DA25" s="635"/>
      <c r="DB25" s="636"/>
      <c r="DC25" s="625" t="s">
        <v>342</v>
      </c>
      <c r="DD25" s="626"/>
      <c r="DE25" s="626"/>
      <c r="DF25" s="626"/>
      <c r="DG25" s="626"/>
      <c r="DH25" s="626"/>
      <c r="DI25" s="626"/>
      <c r="DJ25" s="626"/>
    </row>
    <row r="26" spans="1:114" s="184" customFormat="1" ht="24" customHeight="1">
      <c r="A26" s="628">
        <v>1</v>
      </c>
      <c r="B26" s="628"/>
      <c r="C26" s="628"/>
      <c r="D26" s="628"/>
      <c r="E26" s="639">
        <v>2</v>
      </c>
      <c r="F26" s="639"/>
      <c r="G26" s="639"/>
      <c r="H26" s="639"/>
      <c r="I26" s="639"/>
      <c r="J26" s="639"/>
      <c r="K26" s="639"/>
      <c r="L26" s="639"/>
      <c r="M26" s="639"/>
      <c r="N26" s="639"/>
      <c r="O26" s="639">
        <v>3</v>
      </c>
      <c r="P26" s="639"/>
      <c r="Q26" s="639"/>
      <c r="R26" s="639"/>
      <c r="S26" s="639"/>
      <c r="T26" s="639"/>
      <c r="U26" s="639"/>
      <c r="V26" s="639"/>
      <c r="W26" s="639"/>
      <c r="X26" s="639"/>
      <c r="Y26" s="639">
        <v>4</v>
      </c>
      <c r="Z26" s="639"/>
      <c r="AA26" s="639"/>
      <c r="AB26" s="639"/>
      <c r="AC26" s="639"/>
      <c r="AD26" s="639"/>
      <c r="AE26" s="639"/>
      <c r="AF26" s="639"/>
      <c r="AG26" s="639"/>
      <c r="AH26" s="639"/>
      <c r="AI26" s="639">
        <v>5</v>
      </c>
      <c r="AJ26" s="639"/>
      <c r="AK26" s="639"/>
      <c r="AL26" s="639"/>
      <c r="AM26" s="639"/>
      <c r="AN26" s="639"/>
      <c r="AO26" s="639"/>
      <c r="AP26" s="639"/>
      <c r="AQ26" s="639"/>
      <c r="AR26" s="639"/>
      <c r="AS26" s="639">
        <v>6</v>
      </c>
      <c r="AT26" s="639"/>
      <c r="AU26" s="639"/>
      <c r="AV26" s="639"/>
      <c r="AW26" s="639"/>
      <c r="AX26" s="639"/>
      <c r="AY26" s="639"/>
      <c r="AZ26" s="639"/>
      <c r="BA26" s="639"/>
      <c r="BB26" s="639"/>
      <c r="BC26" s="639">
        <v>7</v>
      </c>
      <c r="BD26" s="639"/>
      <c r="BE26" s="639"/>
      <c r="BF26" s="639"/>
      <c r="BG26" s="639"/>
      <c r="BH26" s="639"/>
      <c r="BI26" s="639"/>
      <c r="BJ26" s="639"/>
      <c r="BK26" s="639"/>
      <c r="BL26" s="639"/>
      <c r="BM26" s="639">
        <v>8</v>
      </c>
      <c r="BN26" s="639"/>
      <c r="BO26" s="639"/>
      <c r="BP26" s="639"/>
      <c r="BQ26" s="639"/>
      <c r="BR26" s="639"/>
      <c r="BS26" s="639"/>
      <c r="BT26" s="639"/>
      <c r="BU26" s="639"/>
      <c r="BV26" s="639"/>
      <c r="BW26" s="639">
        <v>9</v>
      </c>
      <c r="BX26" s="639"/>
      <c r="BY26" s="639"/>
      <c r="BZ26" s="639"/>
      <c r="CA26" s="639"/>
      <c r="CB26" s="639"/>
      <c r="CC26" s="639"/>
      <c r="CD26" s="639"/>
      <c r="CE26" s="639"/>
      <c r="CF26" s="639"/>
      <c r="CG26" s="627">
        <v>10</v>
      </c>
      <c r="CH26" s="628"/>
      <c r="CI26" s="628"/>
      <c r="CJ26" s="628"/>
      <c r="CK26" s="628"/>
      <c r="CL26" s="628"/>
      <c r="CM26" s="628"/>
      <c r="CN26" s="628"/>
      <c r="CO26" s="628"/>
      <c r="CP26" s="628"/>
      <c r="CQ26" s="629"/>
      <c r="CR26" s="627">
        <v>11</v>
      </c>
      <c r="CS26" s="628"/>
      <c r="CT26" s="628"/>
      <c r="CU26" s="628"/>
      <c r="CV26" s="628"/>
      <c r="CW26" s="628"/>
      <c r="CX26" s="628"/>
      <c r="CY26" s="628"/>
      <c r="CZ26" s="628"/>
      <c r="DA26" s="628"/>
      <c r="DB26" s="629"/>
      <c r="DC26" s="627">
        <v>12</v>
      </c>
      <c r="DD26" s="628"/>
      <c r="DE26" s="628"/>
      <c r="DF26" s="628"/>
      <c r="DG26" s="628"/>
      <c r="DH26" s="628"/>
      <c r="DI26" s="628"/>
      <c r="DJ26" s="628"/>
    </row>
    <row r="27" spans="5:114" s="184" customFormat="1" ht="12" customHeight="1">
      <c r="E27" s="645"/>
      <c r="F27" s="645"/>
      <c r="G27" s="645"/>
      <c r="H27" s="645"/>
      <c r="I27" s="645"/>
      <c r="J27" s="645"/>
      <c r="K27" s="645"/>
      <c r="L27" s="645"/>
      <c r="M27" s="641"/>
      <c r="N27" s="641"/>
      <c r="O27" s="645"/>
      <c r="P27" s="645"/>
      <c r="Q27" s="645"/>
      <c r="R27" s="645"/>
      <c r="S27" s="645"/>
      <c r="T27" s="645"/>
      <c r="U27" s="645"/>
      <c r="V27" s="645"/>
      <c r="W27" s="641"/>
      <c r="X27" s="641"/>
      <c r="Y27" s="645"/>
      <c r="Z27" s="645"/>
      <c r="AA27" s="645"/>
      <c r="AB27" s="645"/>
      <c r="AC27" s="645"/>
      <c r="AD27" s="645"/>
      <c r="AE27" s="645"/>
      <c r="AF27" s="645"/>
      <c r="AG27" s="641"/>
      <c r="AH27" s="641"/>
      <c r="AI27" s="645"/>
      <c r="AJ27" s="645"/>
      <c r="AK27" s="645"/>
      <c r="AL27" s="645"/>
      <c r="AM27" s="645"/>
      <c r="AN27" s="645"/>
      <c r="AO27" s="645"/>
      <c r="AP27" s="645"/>
      <c r="AQ27" s="641"/>
      <c r="AR27" s="641"/>
      <c r="AS27" s="645"/>
      <c r="AT27" s="645"/>
      <c r="AU27" s="645"/>
      <c r="AV27" s="645"/>
      <c r="AW27" s="645"/>
      <c r="AX27" s="645"/>
      <c r="AY27" s="645"/>
      <c r="AZ27" s="645"/>
      <c r="BA27" s="641"/>
      <c r="BB27" s="641"/>
      <c r="BC27" s="645"/>
      <c r="BD27" s="645"/>
      <c r="BE27" s="645"/>
      <c r="BF27" s="645"/>
      <c r="BG27" s="645"/>
      <c r="BH27" s="645"/>
      <c r="BI27" s="645"/>
      <c r="BJ27" s="645"/>
      <c r="BK27" s="641"/>
      <c r="BL27" s="641"/>
      <c r="BM27" s="645"/>
      <c r="BN27" s="645"/>
      <c r="BO27" s="645"/>
      <c r="BP27" s="645"/>
      <c r="BQ27" s="645"/>
      <c r="BR27" s="645"/>
      <c r="BS27" s="645"/>
      <c r="BT27" s="645"/>
      <c r="BU27" s="641"/>
      <c r="BV27" s="641"/>
      <c r="BW27" s="645"/>
      <c r="BX27" s="645"/>
      <c r="BY27" s="645"/>
      <c r="BZ27" s="645"/>
      <c r="CA27" s="645"/>
      <c r="CB27" s="645"/>
      <c r="CC27" s="645"/>
      <c r="CD27" s="645"/>
      <c r="CE27" s="641"/>
      <c r="CF27" s="641"/>
      <c r="CG27" s="640"/>
      <c r="CH27" s="640"/>
      <c r="CI27" s="640"/>
      <c r="CJ27" s="640"/>
      <c r="CK27" s="640"/>
      <c r="CL27" s="640"/>
      <c r="CM27" s="640"/>
      <c r="CN27" s="640"/>
      <c r="CO27" s="640"/>
      <c r="CP27" s="640"/>
      <c r="CQ27" s="640"/>
      <c r="CR27" s="640"/>
      <c r="CS27" s="640"/>
      <c r="CT27" s="640"/>
      <c r="CU27" s="640"/>
      <c r="CV27" s="640"/>
      <c r="CW27" s="640"/>
      <c r="CX27" s="640"/>
      <c r="CY27" s="640"/>
      <c r="CZ27" s="640"/>
      <c r="DA27" s="235"/>
      <c r="DB27" s="235"/>
      <c r="DC27" s="630"/>
      <c r="DD27" s="630"/>
      <c r="DE27" s="630"/>
      <c r="DF27" s="630"/>
      <c r="DG27" s="630"/>
      <c r="DH27" s="630"/>
      <c r="DI27" s="630"/>
      <c r="DJ27" s="630"/>
    </row>
    <row r="28" spans="1:114" s="384" customFormat="1" ht="26.25" customHeight="1">
      <c r="A28" s="382">
        <v>2000</v>
      </c>
      <c r="E28" s="679">
        <v>51510</v>
      </c>
      <c r="F28" s="679"/>
      <c r="G28" s="679"/>
      <c r="H28" s="679"/>
      <c r="I28" s="679"/>
      <c r="J28" s="679"/>
      <c r="K28" s="679"/>
      <c r="L28" s="679"/>
      <c r="M28" s="679"/>
      <c r="N28" s="679"/>
      <c r="O28" s="679">
        <v>47763</v>
      </c>
      <c r="P28" s="679"/>
      <c r="Q28" s="679"/>
      <c r="R28" s="679"/>
      <c r="S28" s="679"/>
      <c r="T28" s="679"/>
      <c r="U28" s="679"/>
      <c r="V28" s="679"/>
      <c r="W28" s="679"/>
      <c r="X28" s="679"/>
      <c r="Y28" s="678">
        <v>110</v>
      </c>
      <c r="Z28" s="678"/>
      <c r="AA28" s="678"/>
      <c r="AB28" s="678"/>
      <c r="AC28" s="678"/>
      <c r="AD28" s="678"/>
      <c r="AE28" s="546"/>
      <c r="AF28" s="546"/>
      <c r="AG28" s="546"/>
      <c r="AH28" s="546"/>
      <c r="AI28" s="678">
        <v>755</v>
      </c>
      <c r="AJ28" s="678"/>
      <c r="AK28" s="678"/>
      <c r="AL28" s="678"/>
      <c r="AM28" s="678"/>
      <c r="AN28" s="678"/>
      <c r="AO28" s="678"/>
      <c r="AP28" s="546"/>
      <c r="AQ28" s="679"/>
      <c r="AR28" s="679"/>
      <c r="AS28" s="678">
        <v>145</v>
      </c>
      <c r="AT28" s="678"/>
      <c r="AU28" s="678"/>
      <c r="AV28" s="678"/>
      <c r="AW28" s="678"/>
      <c r="AX28" s="678"/>
      <c r="AY28" s="678"/>
      <c r="AZ28" s="546"/>
      <c r="BA28" s="546"/>
      <c r="BB28" s="546"/>
      <c r="BC28" s="678">
        <v>83</v>
      </c>
      <c r="BD28" s="678"/>
      <c r="BE28" s="678"/>
      <c r="BF28" s="678"/>
      <c r="BG28" s="678"/>
      <c r="BH28" s="678"/>
      <c r="BI28" s="678"/>
      <c r="BJ28" s="546"/>
      <c r="BK28" s="546"/>
      <c r="BL28" s="546"/>
      <c r="BM28" s="678">
        <v>1</v>
      </c>
      <c r="BN28" s="678"/>
      <c r="BO28" s="678"/>
      <c r="BP28" s="678"/>
      <c r="BQ28" s="678"/>
      <c r="BR28" s="678"/>
      <c r="BS28" s="546"/>
      <c r="BT28" s="546"/>
      <c r="BU28" s="679"/>
      <c r="BV28" s="679"/>
      <c r="BW28" s="678">
        <v>443</v>
      </c>
      <c r="BX28" s="678"/>
      <c r="BY28" s="678"/>
      <c r="BZ28" s="678"/>
      <c r="CA28" s="678"/>
      <c r="CB28" s="678"/>
      <c r="CC28" s="678"/>
      <c r="CD28" s="546"/>
      <c r="CE28" s="546"/>
      <c r="CF28" s="546"/>
      <c r="CG28" s="679">
        <v>2084</v>
      </c>
      <c r="CH28" s="679"/>
      <c r="CI28" s="679"/>
      <c r="CJ28" s="679"/>
      <c r="CK28" s="679"/>
      <c r="CL28" s="679"/>
      <c r="CM28" s="679"/>
      <c r="CN28" s="679"/>
      <c r="CO28" s="679"/>
      <c r="CP28" s="679"/>
      <c r="CQ28" s="679">
        <v>101</v>
      </c>
      <c r="CR28" s="679"/>
      <c r="CS28" s="679"/>
      <c r="CT28" s="679"/>
      <c r="CU28" s="679"/>
      <c r="CV28" s="679"/>
      <c r="CW28" s="679"/>
      <c r="CX28" s="679"/>
      <c r="CY28" s="679"/>
      <c r="CZ28" s="679"/>
      <c r="DA28" s="548"/>
      <c r="DB28" s="546"/>
      <c r="DC28" s="678">
        <v>25</v>
      </c>
      <c r="DD28" s="678"/>
      <c r="DE28" s="678"/>
      <c r="DF28" s="678"/>
      <c r="DG28" s="678"/>
      <c r="DH28" s="678"/>
      <c r="DI28" s="411"/>
      <c r="DJ28" s="411"/>
    </row>
    <row r="29" spans="1:114" s="384" customFormat="1" ht="27" customHeight="1">
      <c r="A29" s="385">
        <v>2001</v>
      </c>
      <c r="B29" s="388"/>
      <c r="C29" s="382"/>
      <c r="D29" s="382"/>
      <c r="E29" s="679">
        <f>SUM(O29:DH29)</f>
        <v>52379</v>
      </c>
      <c r="F29" s="679"/>
      <c r="G29" s="679"/>
      <c r="H29" s="679"/>
      <c r="I29" s="679"/>
      <c r="J29" s="679"/>
      <c r="K29" s="679"/>
      <c r="L29" s="679"/>
      <c r="M29" s="679"/>
      <c r="N29" s="679"/>
      <c r="O29" s="679">
        <v>48857</v>
      </c>
      <c r="P29" s="679"/>
      <c r="Q29" s="679"/>
      <c r="R29" s="679"/>
      <c r="S29" s="679"/>
      <c r="T29" s="679"/>
      <c r="U29" s="679"/>
      <c r="V29" s="679"/>
      <c r="W29" s="679"/>
      <c r="X29" s="679"/>
      <c r="Y29" s="678">
        <v>86</v>
      </c>
      <c r="Z29" s="678"/>
      <c r="AA29" s="678"/>
      <c r="AB29" s="678"/>
      <c r="AC29" s="678"/>
      <c r="AD29" s="678"/>
      <c r="AE29" s="678"/>
      <c r="AF29" s="678"/>
      <c r="AG29" s="679"/>
      <c r="AH29" s="679"/>
      <c r="AI29" s="678">
        <v>755</v>
      </c>
      <c r="AJ29" s="678"/>
      <c r="AK29" s="678"/>
      <c r="AL29" s="678"/>
      <c r="AM29" s="678"/>
      <c r="AN29" s="678"/>
      <c r="AO29" s="678"/>
      <c r="AP29" s="547"/>
      <c r="AQ29" s="679"/>
      <c r="AR29" s="679"/>
      <c r="AS29" s="678">
        <v>142</v>
      </c>
      <c r="AT29" s="678"/>
      <c r="AU29" s="678"/>
      <c r="AV29" s="678"/>
      <c r="AW29" s="678"/>
      <c r="AX29" s="678"/>
      <c r="AY29" s="678"/>
      <c r="AZ29" s="546"/>
      <c r="BA29" s="679"/>
      <c r="BB29" s="679"/>
      <c r="BC29" s="678">
        <v>83</v>
      </c>
      <c r="BD29" s="678"/>
      <c r="BE29" s="678"/>
      <c r="BF29" s="678"/>
      <c r="BG29" s="678"/>
      <c r="BH29" s="678"/>
      <c r="BI29" s="678"/>
      <c r="BJ29" s="547"/>
      <c r="BK29" s="679"/>
      <c r="BL29" s="679"/>
      <c r="BM29" s="678">
        <v>2</v>
      </c>
      <c r="BN29" s="678"/>
      <c r="BO29" s="678"/>
      <c r="BP29" s="678"/>
      <c r="BQ29" s="678"/>
      <c r="BR29" s="678"/>
      <c r="BS29" s="547"/>
      <c r="BT29" s="547"/>
      <c r="BU29" s="679"/>
      <c r="BV29" s="679"/>
      <c r="BW29" s="678">
        <v>412</v>
      </c>
      <c r="BX29" s="678"/>
      <c r="BY29" s="678"/>
      <c r="BZ29" s="678"/>
      <c r="CA29" s="678"/>
      <c r="CB29" s="678"/>
      <c r="CC29" s="678"/>
      <c r="CD29" s="547"/>
      <c r="CE29" s="679"/>
      <c r="CF29" s="679"/>
      <c r="CG29" s="679">
        <v>1938</v>
      </c>
      <c r="CH29" s="679"/>
      <c r="CI29" s="679"/>
      <c r="CJ29" s="679"/>
      <c r="CK29" s="679"/>
      <c r="CL29" s="679"/>
      <c r="CM29" s="679"/>
      <c r="CN29" s="679"/>
      <c r="CO29" s="679"/>
      <c r="CP29" s="679"/>
      <c r="CQ29" s="679">
        <v>79</v>
      </c>
      <c r="CR29" s="679"/>
      <c r="CS29" s="679"/>
      <c r="CT29" s="679"/>
      <c r="CU29" s="679"/>
      <c r="CV29" s="679"/>
      <c r="CW29" s="679"/>
      <c r="CX29" s="679"/>
      <c r="CY29" s="679"/>
      <c r="CZ29" s="679"/>
      <c r="DA29" s="546"/>
      <c r="DB29" s="546"/>
      <c r="DC29" s="678">
        <v>25</v>
      </c>
      <c r="DD29" s="678"/>
      <c r="DE29" s="678"/>
      <c r="DF29" s="678"/>
      <c r="DG29" s="678"/>
      <c r="DH29" s="678"/>
      <c r="DI29" s="680"/>
      <c r="DJ29" s="680"/>
    </row>
    <row r="30" spans="5:114" s="384" customFormat="1" ht="12" customHeight="1">
      <c r="E30" s="598"/>
      <c r="F30" s="598"/>
      <c r="G30" s="598"/>
      <c r="H30" s="598"/>
      <c r="I30" s="598"/>
      <c r="J30" s="598"/>
      <c r="K30" s="598"/>
      <c r="L30" s="598"/>
      <c r="M30" s="642"/>
      <c r="N30" s="642"/>
      <c r="O30" s="598"/>
      <c r="P30" s="598"/>
      <c r="Q30" s="598"/>
      <c r="R30" s="598"/>
      <c r="S30" s="598"/>
      <c r="T30" s="598"/>
      <c r="U30" s="598"/>
      <c r="V30" s="598"/>
      <c r="W30" s="642"/>
      <c r="X30" s="642"/>
      <c r="Y30" s="678"/>
      <c r="Z30" s="678"/>
      <c r="AA30" s="678"/>
      <c r="AB30" s="678"/>
      <c r="AC30" s="678"/>
      <c r="AD30" s="678"/>
      <c r="AE30" s="549"/>
      <c r="AF30" s="549"/>
      <c r="AG30" s="550"/>
      <c r="AH30" s="550"/>
      <c r="AI30" s="678"/>
      <c r="AJ30" s="678"/>
      <c r="AK30" s="678"/>
      <c r="AL30" s="678"/>
      <c r="AM30" s="678"/>
      <c r="AN30" s="678"/>
      <c r="AO30" s="678"/>
      <c r="AP30" s="549"/>
      <c r="AQ30" s="642"/>
      <c r="AR30" s="642"/>
      <c r="AS30" s="678"/>
      <c r="AT30" s="678"/>
      <c r="AU30" s="678"/>
      <c r="AV30" s="678"/>
      <c r="AW30" s="678"/>
      <c r="AX30" s="678"/>
      <c r="AY30" s="678"/>
      <c r="AZ30" s="549"/>
      <c r="BA30" s="550"/>
      <c r="BB30" s="550"/>
      <c r="BC30" s="678"/>
      <c r="BD30" s="678"/>
      <c r="BE30" s="678"/>
      <c r="BF30" s="678"/>
      <c r="BG30" s="678"/>
      <c r="BH30" s="678"/>
      <c r="BI30" s="678"/>
      <c r="BJ30" s="549"/>
      <c r="BK30" s="550"/>
      <c r="BL30" s="550"/>
      <c r="BM30" s="678"/>
      <c r="BN30" s="678"/>
      <c r="BO30" s="678"/>
      <c r="BP30" s="678"/>
      <c r="BQ30" s="678"/>
      <c r="BR30" s="678"/>
      <c r="BS30" s="549"/>
      <c r="BT30" s="549"/>
      <c r="BU30" s="642"/>
      <c r="BV30" s="642"/>
      <c r="BW30" s="678"/>
      <c r="BX30" s="678"/>
      <c r="BY30" s="678"/>
      <c r="BZ30" s="678"/>
      <c r="CA30" s="678"/>
      <c r="CB30" s="678"/>
      <c r="CC30" s="678"/>
      <c r="CD30" s="549"/>
      <c r="CE30" s="550"/>
      <c r="CF30" s="550"/>
      <c r="CG30" s="679"/>
      <c r="CH30" s="679"/>
      <c r="CI30" s="679"/>
      <c r="CJ30" s="679"/>
      <c r="CK30" s="679"/>
      <c r="CL30" s="679"/>
      <c r="CM30" s="679"/>
      <c r="CN30" s="679"/>
      <c r="CO30" s="679"/>
      <c r="CP30" s="679"/>
      <c r="CQ30" s="679"/>
      <c r="CR30" s="679"/>
      <c r="CS30" s="679"/>
      <c r="CT30" s="679"/>
      <c r="CU30" s="679"/>
      <c r="CV30" s="679"/>
      <c r="CW30" s="679"/>
      <c r="CX30" s="679"/>
      <c r="CY30" s="679"/>
      <c r="CZ30" s="679"/>
      <c r="DA30" s="546"/>
      <c r="DB30" s="546"/>
      <c r="DC30" s="678"/>
      <c r="DD30" s="678"/>
      <c r="DE30" s="678"/>
      <c r="DF30" s="678"/>
      <c r="DG30" s="678"/>
      <c r="DH30" s="678"/>
      <c r="DI30" s="411"/>
      <c r="DJ30" s="411"/>
    </row>
    <row r="31" spans="1:114" s="384" customFormat="1" ht="27" customHeight="1">
      <c r="A31" s="385">
        <v>2001</v>
      </c>
      <c r="B31" s="388" t="s">
        <v>41</v>
      </c>
      <c r="C31" s="382"/>
      <c r="D31" s="382"/>
      <c r="E31" s="679">
        <f>SUM(O31:DH31)</f>
        <v>52039</v>
      </c>
      <c r="F31" s="679"/>
      <c r="G31" s="679"/>
      <c r="H31" s="679"/>
      <c r="I31" s="679"/>
      <c r="J31" s="679"/>
      <c r="K31" s="679"/>
      <c r="L31" s="679"/>
      <c r="M31" s="679"/>
      <c r="N31" s="679"/>
      <c r="O31" s="679">
        <v>48359</v>
      </c>
      <c r="P31" s="679"/>
      <c r="Q31" s="679"/>
      <c r="R31" s="679"/>
      <c r="S31" s="679"/>
      <c r="T31" s="679"/>
      <c r="U31" s="679"/>
      <c r="V31" s="679"/>
      <c r="W31" s="679"/>
      <c r="X31" s="679"/>
      <c r="Y31" s="678">
        <v>86</v>
      </c>
      <c r="Z31" s="678"/>
      <c r="AA31" s="678"/>
      <c r="AB31" s="678"/>
      <c r="AC31" s="678"/>
      <c r="AD31" s="678"/>
      <c r="AE31" s="546"/>
      <c r="AF31" s="546"/>
      <c r="AG31" s="546"/>
      <c r="AH31" s="546"/>
      <c r="AI31" s="678">
        <v>755</v>
      </c>
      <c r="AJ31" s="678"/>
      <c r="AK31" s="678"/>
      <c r="AL31" s="678"/>
      <c r="AM31" s="678"/>
      <c r="AN31" s="678"/>
      <c r="AO31" s="678"/>
      <c r="AP31" s="546"/>
      <c r="AQ31" s="679"/>
      <c r="AR31" s="679"/>
      <c r="AS31" s="678">
        <v>141</v>
      </c>
      <c r="AT31" s="678"/>
      <c r="AU31" s="678"/>
      <c r="AV31" s="678"/>
      <c r="AW31" s="678"/>
      <c r="AX31" s="678"/>
      <c r="AY31" s="678"/>
      <c r="AZ31" s="546"/>
      <c r="BA31" s="546"/>
      <c r="BB31" s="546"/>
      <c r="BC31" s="678">
        <v>83</v>
      </c>
      <c r="BD31" s="678"/>
      <c r="BE31" s="678"/>
      <c r="BF31" s="678"/>
      <c r="BG31" s="678"/>
      <c r="BH31" s="678"/>
      <c r="BI31" s="678"/>
      <c r="BJ31" s="546"/>
      <c r="BK31" s="546"/>
      <c r="BL31" s="546"/>
      <c r="BM31" s="678">
        <v>1</v>
      </c>
      <c r="BN31" s="678"/>
      <c r="BO31" s="678"/>
      <c r="BP31" s="678"/>
      <c r="BQ31" s="678"/>
      <c r="BR31" s="678"/>
      <c r="BS31" s="546"/>
      <c r="BT31" s="546"/>
      <c r="BU31" s="679"/>
      <c r="BV31" s="679"/>
      <c r="BW31" s="678">
        <v>438</v>
      </c>
      <c r="BX31" s="678"/>
      <c r="BY31" s="678"/>
      <c r="BZ31" s="678"/>
      <c r="CA31" s="678"/>
      <c r="CB31" s="678"/>
      <c r="CC31" s="678"/>
      <c r="CD31" s="546"/>
      <c r="CE31" s="546"/>
      <c r="CF31" s="546"/>
      <c r="CG31" s="679">
        <v>2057</v>
      </c>
      <c r="CH31" s="679"/>
      <c r="CI31" s="679"/>
      <c r="CJ31" s="679"/>
      <c r="CK31" s="679"/>
      <c r="CL31" s="679"/>
      <c r="CM31" s="679"/>
      <c r="CN31" s="679"/>
      <c r="CO31" s="679"/>
      <c r="CP31" s="679"/>
      <c r="CQ31" s="679">
        <v>96</v>
      </c>
      <c r="CR31" s="679"/>
      <c r="CS31" s="679"/>
      <c r="CT31" s="679"/>
      <c r="CU31" s="679"/>
      <c r="CV31" s="679"/>
      <c r="CW31" s="679"/>
      <c r="CX31" s="679"/>
      <c r="CY31" s="679"/>
      <c r="CZ31" s="679"/>
      <c r="DA31" s="548"/>
      <c r="DB31" s="546"/>
      <c r="DC31" s="678">
        <v>23</v>
      </c>
      <c r="DD31" s="678"/>
      <c r="DE31" s="678"/>
      <c r="DF31" s="678"/>
      <c r="DG31" s="678"/>
      <c r="DH31" s="678"/>
      <c r="DI31" s="411"/>
      <c r="DJ31" s="411"/>
    </row>
    <row r="32" spans="1:114" s="384" customFormat="1" ht="27" customHeight="1">
      <c r="A32" s="385"/>
      <c r="B32" s="388" t="s">
        <v>42</v>
      </c>
      <c r="C32" s="382"/>
      <c r="D32" s="382"/>
      <c r="E32" s="679">
        <v>51962</v>
      </c>
      <c r="F32" s="679"/>
      <c r="G32" s="679"/>
      <c r="H32" s="679"/>
      <c r="I32" s="679"/>
      <c r="J32" s="679"/>
      <c r="K32" s="679"/>
      <c r="L32" s="679"/>
      <c r="M32" s="679"/>
      <c r="N32" s="679"/>
      <c r="O32" s="679">
        <v>48297</v>
      </c>
      <c r="P32" s="679"/>
      <c r="Q32" s="679"/>
      <c r="R32" s="679"/>
      <c r="S32" s="679"/>
      <c r="T32" s="679"/>
      <c r="U32" s="679"/>
      <c r="V32" s="679"/>
      <c r="W32" s="679"/>
      <c r="X32" s="679"/>
      <c r="Y32" s="678">
        <v>86</v>
      </c>
      <c r="Z32" s="678"/>
      <c r="AA32" s="678"/>
      <c r="AB32" s="678"/>
      <c r="AC32" s="678"/>
      <c r="AD32" s="678"/>
      <c r="AE32" s="546"/>
      <c r="AF32" s="546"/>
      <c r="AG32" s="546"/>
      <c r="AH32" s="546"/>
      <c r="AI32" s="678">
        <v>755</v>
      </c>
      <c r="AJ32" s="678"/>
      <c r="AK32" s="678"/>
      <c r="AL32" s="678"/>
      <c r="AM32" s="678"/>
      <c r="AN32" s="678"/>
      <c r="AO32" s="678"/>
      <c r="AP32" s="546"/>
      <c r="AQ32" s="679"/>
      <c r="AR32" s="679"/>
      <c r="AS32" s="678">
        <v>137</v>
      </c>
      <c r="AT32" s="678"/>
      <c r="AU32" s="678"/>
      <c r="AV32" s="678"/>
      <c r="AW32" s="678"/>
      <c r="AX32" s="678"/>
      <c r="AY32" s="678"/>
      <c r="AZ32" s="546"/>
      <c r="BA32" s="546"/>
      <c r="BB32" s="546"/>
      <c r="BC32" s="678">
        <v>83</v>
      </c>
      <c r="BD32" s="678"/>
      <c r="BE32" s="678"/>
      <c r="BF32" s="678"/>
      <c r="BG32" s="678"/>
      <c r="BH32" s="678"/>
      <c r="BI32" s="678"/>
      <c r="BJ32" s="546"/>
      <c r="BK32" s="546"/>
      <c r="BL32" s="546"/>
      <c r="BM32" s="678">
        <v>1</v>
      </c>
      <c r="BN32" s="678"/>
      <c r="BO32" s="678"/>
      <c r="BP32" s="678"/>
      <c r="BQ32" s="678"/>
      <c r="BR32" s="678"/>
      <c r="BS32" s="546"/>
      <c r="BT32" s="546"/>
      <c r="BU32" s="679"/>
      <c r="BV32" s="679"/>
      <c r="BW32" s="678">
        <v>437</v>
      </c>
      <c r="BX32" s="678"/>
      <c r="BY32" s="678"/>
      <c r="BZ32" s="678"/>
      <c r="CA32" s="678"/>
      <c r="CB32" s="678"/>
      <c r="CC32" s="678"/>
      <c r="CD32" s="546"/>
      <c r="CE32" s="546"/>
      <c r="CF32" s="546"/>
      <c r="CG32" s="679">
        <v>2051</v>
      </c>
      <c r="CH32" s="679"/>
      <c r="CI32" s="679"/>
      <c r="CJ32" s="679"/>
      <c r="CK32" s="679"/>
      <c r="CL32" s="679"/>
      <c r="CM32" s="679"/>
      <c r="CN32" s="679"/>
      <c r="CO32" s="679"/>
      <c r="CP32" s="679"/>
      <c r="CQ32" s="679">
        <v>92</v>
      </c>
      <c r="CR32" s="679"/>
      <c r="CS32" s="679"/>
      <c r="CT32" s="679"/>
      <c r="CU32" s="679"/>
      <c r="CV32" s="679"/>
      <c r="CW32" s="679"/>
      <c r="CX32" s="679"/>
      <c r="CY32" s="679"/>
      <c r="CZ32" s="679"/>
      <c r="DA32" s="548"/>
      <c r="DB32" s="546"/>
      <c r="DC32" s="678">
        <v>23</v>
      </c>
      <c r="DD32" s="678"/>
      <c r="DE32" s="678"/>
      <c r="DF32" s="678"/>
      <c r="DG32" s="678"/>
      <c r="DH32" s="678"/>
      <c r="DI32" s="411"/>
      <c r="DJ32" s="411"/>
    </row>
    <row r="33" spans="1:114" s="384" customFormat="1" ht="27" customHeight="1">
      <c r="A33" s="385"/>
      <c r="B33" s="388" t="s">
        <v>43</v>
      </c>
      <c r="C33" s="382"/>
      <c r="D33" s="382"/>
      <c r="E33" s="679">
        <v>52128</v>
      </c>
      <c r="F33" s="679"/>
      <c r="G33" s="679"/>
      <c r="H33" s="679"/>
      <c r="I33" s="679"/>
      <c r="J33" s="679"/>
      <c r="K33" s="679"/>
      <c r="L33" s="679"/>
      <c r="M33" s="679"/>
      <c r="N33" s="679"/>
      <c r="O33" s="679">
        <v>48457</v>
      </c>
      <c r="P33" s="679"/>
      <c r="Q33" s="679"/>
      <c r="R33" s="679"/>
      <c r="S33" s="679"/>
      <c r="T33" s="679"/>
      <c r="U33" s="679"/>
      <c r="V33" s="679"/>
      <c r="W33" s="679"/>
      <c r="X33" s="679"/>
      <c r="Y33" s="678">
        <v>86</v>
      </c>
      <c r="Z33" s="678"/>
      <c r="AA33" s="678"/>
      <c r="AB33" s="678"/>
      <c r="AC33" s="678"/>
      <c r="AD33" s="678"/>
      <c r="AE33" s="546"/>
      <c r="AF33" s="546"/>
      <c r="AG33" s="546"/>
      <c r="AH33" s="546"/>
      <c r="AI33" s="678">
        <v>755</v>
      </c>
      <c r="AJ33" s="678"/>
      <c r="AK33" s="678"/>
      <c r="AL33" s="678"/>
      <c r="AM33" s="678"/>
      <c r="AN33" s="678"/>
      <c r="AO33" s="678"/>
      <c r="AP33" s="546"/>
      <c r="AQ33" s="679"/>
      <c r="AR33" s="679"/>
      <c r="AS33" s="678">
        <v>144</v>
      </c>
      <c r="AT33" s="678"/>
      <c r="AU33" s="678"/>
      <c r="AV33" s="678"/>
      <c r="AW33" s="678"/>
      <c r="AX33" s="678"/>
      <c r="AY33" s="678"/>
      <c r="AZ33" s="546"/>
      <c r="BA33" s="546"/>
      <c r="BB33" s="546"/>
      <c r="BC33" s="678">
        <v>83</v>
      </c>
      <c r="BD33" s="678"/>
      <c r="BE33" s="678"/>
      <c r="BF33" s="678"/>
      <c r="BG33" s="678"/>
      <c r="BH33" s="678"/>
      <c r="BI33" s="678"/>
      <c r="BJ33" s="546"/>
      <c r="BK33" s="546"/>
      <c r="BL33" s="546"/>
      <c r="BM33" s="678">
        <v>2</v>
      </c>
      <c r="BN33" s="678"/>
      <c r="BO33" s="678"/>
      <c r="BP33" s="678"/>
      <c r="BQ33" s="678"/>
      <c r="BR33" s="678"/>
      <c r="BS33" s="546"/>
      <c r="BT33" s="546"/>
      <c r="BU33" s="679"/>
      <c r="BV33" s="679"/>
      <c r="BW33" s="678">
        <v>438</v>
      </c>
      <c r="BX33" s="678"/>
      <c r="BY33" s="678"/>
      <c r="BZ33" s="678"/>
      <c r="CA33" s="678"/>
      <c r="CB33" s="678"/>
      <c r="CC33" s="678"/>
      <c r="CD33" s="546"/>
      <c r="CE33" s="546"/>
      <c r="CF33" s="546"/>
      <c r="CG33" s="679">
        <v>2049</v>
      </c>
      <c r="CH33" s="679"/>
      <c r="CI33" s="679"/>
      <c r="CJ33" s="679"/>
      <c r="CK33" s="679"/>
      <c r="CL33" s="679"/>
      <c r="CM33" s="679"/>
      <c r="CN33" s="679"/>
      <c r="CO33" s="679"/>
      <c r="CP33" s="679"/>
      <c r="CQ33" s="679">
        <v>91</v>
      </c>
      <c r="CR33" s="679"/>
      <c r="CS33" s="679"/>
      <c r="CT33" s="679"/>
      <c r="CU33" s="679"/>
      <c r="CV33" s="679"/>
      <c r="CW33" s="679"/>
      <c r="CX33" s="679"/>
      <c r="CY33" s="679"/>
      <c r="CZ33" s="679"/>
      <c r="DA33" s="548"/>
      <c r="DB33" s="546"/>
      <c r="DC33" s="678">
        <v>23</v>
      </c>
      <c r="DD33" s="678"/>
      <c r="DE33" s="678"/>
      <c r="DF33" s="678"/>
      <c r="DG33" s="678"/>
      <c r="DH33" s="678"/>
      <c r="DI33" s="411"/>
      <c r="DJ33" s="411"/>
    </row>
    <row r="34" spans="1:114" s="384" customFormat="1" ht="27" customHeight="1">
      <c r="A34" s="385"/>
      <c r="B34" s="388" t="s">
        <v>44</v>
      </c>
      <c r="C34" s="382"/>
      <c r="D34" s="382"/>
      <c r="E34" s="679">
        <v>52409</v>
      </c>
      <c r="F34" s="679"/>
      <c r="G34" s="679"/>
      <c r="H34" s="679"/>
      <c r="I34" s="679"/>
      <c r="J34" s="679"/>
      <c r="K34" s="679"/>
      <c r="L34" s="679"/>
      <c r="M34" s="679"/>
      <c r="N34" s="679"/>
      <c r="O34" s="679">
        <v>48733</v>
      </c>
      <c r="P34" s="679"/>
      <c r="Q34" s="679"/>
      <c r="R34" s="679"/>
      <c r="S34" s="679"/>
      <c r="T34" s="679"/>
      <c r="U34" s="679"/>
      <c r="V34" s="679"/>
      <c r="W34" s="679"/>
      <c r="X34" s="679"/>
      <c r="Y34" s="678">
        <v>86</v>
      </c>
      <c r="Z34" s="678"/>
      <c r="AA34" s="678"/>
      <c r="AB34" s="678"/>
      <c r="AC34" s="678"/>
      <c r="AD34" s="678"/>
      <c r="AE34" s="546"/>
      <c r="AF34" s="546"/>
      <c r="AG34" s="546"/>
      <c r="AH34" s="546"/>
      <c r="AI34" s="678">
        <v>755</v>
      </c>
      <c r="AJ34" s="678"/>
      <c r="AK34" s="678"/>
      <c r="AL34" s="678"/>
      <c r="AM34" s="678"/>
      <c r="AN34" s="678"/>
      <c r="AO34" s="678"/>
      <c r="AP34" s="546"/>
      <c r="AQ34" s="679"/>
      <c r="AR34" s="679"/>
      <c r="AS34" s="678">
        <v>144</v>
      </c>
      <c r="AT34" s="678"/>
      <c r="AU34" s="678"/>
      <c r="AV34" s="678"/>
      <c r="AW34" s="678"/>
      <c r="AX34" s="678"/>
      <c r="AY34" s="678"/>
      <c r="AZ34" s="546"/>
      <c r="BA34" s="546"/>
      <c r="BB34" s="546"/>
      <c r="BC34" s="678">
        <v>83</v>
      </c>
      <c r="BD34" s="678"/>
      <c r="BE34" s="678"/>
      <c r="BF34" s="678"/>
      <c r="BG34" s="678"/>
      <c r="BH34" s="678"/>
      <c r="BI34" s="678"/>
      <c r="BJ34" s="546"/>
      <c r="BK34" s="546"/>
      <c r="BL34" s="546"/>
      <c r="BM34" s="678">
        <v>2</v>
      </c>
      <c r="BN34" s="678"/>
      <c r="BO34" s="678"/>
      <c r="BP34" s="678"/>
      <c r="BQ34" s="678"/>
      <c r="BR34" s="678"/>
      <c r="BS34" s="546"/>
      <c r="BT34" s="546"/>
      <c r="BU34" s="679"/>
      <c r="BV34" s="679"/>
      <c r="BW34" s="678">
        <v>443</v>
      </c>
      <c r="BX34" s="678"/>
      <c r="BY34" s="678"/>
      <c r="BZ34" s="678"/>
      <c r="CA34" s="678"/>
      <c r="CB34" s="678"/>
      <c r="CC34" s="678"/>
      <c r="CD34" s="546"/>
      <c r="CE34" s="546"/>
      <c r="CF34" s="546"/>
      <c r="CG34" s="679">
        <v>2049</v>
      </c>
      <c r="CH34" s="679"/>
      <c r="CI34" s="679"/>
      <c r="CJ34" s="679"/>
      <c r="CK34" s="679"/>
      <c r="CL34" s="679"/>
      <c r="CM34" s="679"/>
      <c r="CN34" s="679"/>
      <c r="CO34" s="679"/>
      <c r="CP34" s="679"/>
      <c r="CQ34" s="679">
        <v>90</v>
      </c>
      <c r="CR34" s="679"/>
      <c r="CS34" s="679"/>
      <c r="CT34" s="679"/>
      <c r="CU34" s="679"/>
      <c r="CV34" s="679"/>
      <c r="CW34" s="679"/>
      <c r="CX34" s="679"/>
      <c r="CY34" s="679"/>
      <c r="CZ34" s="679"/>
      <c r="DA34" s="546"/>
      <c r="DB34" s="546"/>
      <c r="DC34" s="678">
        <v>24</v>
      </c>
      <c r="DD34" s="678"/>
      <c r="DE34" s="678"/>
      <c r="DF34" s="678"/>
      <c r="DG34" s="678"/>
      <c r="DH34" s="678"/>
      <c r="DI34" s="411"/>
      <c r="DJ34" s="411"/>
    </row>
    <row r="35" spans="1:114" s="384" customFormat="1" ht="27" customHeight="1">
      <c r="A35" s="385"/>
      <c r="B35" s="389" t="s">
        <v>45</v>
      </c>
      <c r="C35" s="382"/>
      <c r="D35" s="382"/>
      <c r="E35" s="679">
        <v>52804</v>
      </c>
      <c r="F35" s="679"/>
      <c r="G35" s="679"/>
      <c r="H35" s="679"/>
      <c r="I35" s="679"/>
      <c r="J35" s="679"/>
      <c r="K35" s="679"/>
      <c r="L35" s="679"/>
      <c r="M35" s="679"/>
      <c r="N35" s="679"/>
      <c r="O35" s="679">
        <v>49121</v>
      </c>
      <c r="P35" s="679"/>
      <c r="Q35" s="679"/>
      <c r="R35" s="679"/>
      <c r="S35" s="679"/>
      <c r="T35" s="679"/>
      <c r="U35" s="679"/>
      <c r="V35" s="679"/>
      <c r="W35" s="679"/>
      <c r="X35" s="679"/>
      <c r="Y35" s="678">
        <v>87</v>
      </c>
      <c r="Z35" s="678"/>
      <c r="AA35" s="678"/>
      <c r="AB35" s="678"/>
      <c r="AC35" s="678"/>
      <c r="AD35" s="678"/>
      <c r="AE35" s="546"/>
      <c r="AF35" s="546"/>
      <c r="AG35" s="546"/>
      <c r="AH35" s="546"/>
      <c r="AI35" s="678">
        <v>755</v>
      </c>
      <c r="AJ35" s="678"/>
      <c r="AK35" s="678"/>
      <c r="AL35" s="678"/>
      <c r="AM35" s="678"/>
      <c r="AN35" s="678"/>
      <c r="AO35" s="678"/>
      <c r="AP35" s="546"/>
      <c r="AQ35" s="679"/>
      <c r="AR35" s="679"/>
      <c r="AS35" s="678">
        <v>144</v>
      </c>
      <c r="AT35" s="678"/>
      <c r="AU35" s="678"/>
      <c r="AV35" s="678"/>
      <c r="AW35" s="678"/>
      <c r="AX35" s="678"/>
      <c r="AY35" s="678"/>
      <c r="AZ35" s="546"/>
      <c r="BA35" s="546"/>
      <c r="BB35" s="546"/>
      <c r="BC35" s="678">
        <v>83</v>
      </c>
      <c r="BD35" s="678"/>
      <c r="BE35" s="678"/>
      <c r="BF35" s="678"/>
      <c r="BG35" s="678"/>
      <c r="BH35" s="678"/>
      <c r="BI35" s="678"/>
      <c r="BJ35" s="546"/>
      <c r="BK35" s="546"/>
      <c r="BL35" s="546"/>
      <c r="BM35" s="678">
        <v>2</v>
      </c>
      <c r="BN35" s="678"/>
      <c r="BO35" s="678"/>
      <c r="BP35" s="678"/>
      <c r="BQ35" s="678"/>
      <c r="BR35" s="678"/>
      <c r="BS35" s="546"/>
      <c r="BT35" s="546"/>
      <c r="BU35" s="679"/>
      <c r="BV35" s="679"/>
      <c r="BW35" s="678">
        <v>445</v>
      </c>
      <c r="BX35" s="678"/>
      <c r="BY35" s="678"/>
      <c r="BZ35" s="678"/>
      <c r="CA35" s="678"/>
      <c r="CB35" s="678"/>
      <c r="CC35" s="678"/>
      <c r="CD35" s="546"/>
      <c r="CE35" s="546"/>
      <c r="CF35" s="546"/>
      <c r="CG35" s="679">
        <v>2053</v>
      </c>
      <c r="CH35" s="679"/>
      <c r="CI35" s="679"/>
      <c r="CJ35" s="679"/>
      <c r="CK35" s="679"/>
      <c r="CL35" s="679"/>
      <c r="CM35" s="679"/>
      <c r="CN35" s="679"/>
      <c r="CO35" s="679"/>
      <c r="CP35" s="679"/>
      <c r="CQ35" s="679">
        <v>90</v>
      </c>
      <c r="CR35" s="679"/>
      <c r="CS35" s="679"/>
      <c r="CT35" s="679"/>
      <c r="CU35" s="679"/>
      <c r="CV35" s="679"/>
      <c r="CW35" s="679"/>
      <c r="CX35" s="679"/>
      <c r="CY35" s="679"/>
      <c r="CZ35" s="679"/>
      <c r="DA35" s="546"/>
      <c r="DB35" s="546"/>
      <c r="DC35" s="678">
        <v>24</v>
      </c>
      <c r="DD35" s="678"/>
      <c r="DE35" s="678"/>
      <c r="DF35" s="678"/>
      <c r="DG35" s="678"/>
      <c r="DH35" s="678"/>
      <c r="DI35" s="411"/>
      <c r="DJ35" s="411"/>
    </row>
    <row r="36" spans="1:114" s="384" customFormat="1" ht="27" customHeight="1">
      <c r="A36" s="385"/>
      <c r="B36" s="389" t="s">
        <v>46</v>
      </c>
      <c r="C36" s="382"/>
      <c r="D36" s="382"/>
      <c r="E36" s="679">
        <v>53078</v>
      </c>
      <c r="F36" s="679"/>
      <c r="G36" s="679"/>
      <c r="H36" s="679"/>
      <c r="I36" s="679"/>
      <c r="J36" s="679"/>
      <c r="K36" s="679"/>
      <c r="L36" s="679"/>
      <c r="M36" s="679"/>
      <c r="N36" s="679"/>
      <c r="O36" s="679">
        <v>49395</v>
      </c>
      <c r="P36" s="679"/>
      <c r="Q36" s="679"/>
      <c r="R36" s="679"/>
      <c r="S36" s="679"/>
      <c r="T36" s="679"/>
      <c r="U36" s="679"/>
      <c r="V36" s="679"/>
      <c r="W36" s="679"/>
      <c r="X36" s="679"/>
      <c r="Y36" s="678">
        <v>87</v>
      </c>
      <c r="Z36" s="678"/>
      <c r="AA36" s="678"/>
      <c r="AB36" s="678"/>
      <c r="AC36" s="678"/>
      <c r="AD36" s="678"/>
      <c r="AE36" s="546"/>
      <c r="AF36" s="546"/>
      <c r="AG36" s="546"/>
      <c r="AH36" s="546"/>
      <c r="AI36" s="678">
        <v>755</v>
      </c>
      <c r="AJ36" s="678"/>
      <c r="AK36" s="678"/>
      <c r="AL36" s="678"/>
      <c r="AM36" s="678"/>
      <c r="AN36" s="678"/>
      <c r="AO36" s="678"/>
      <c r="AP36" s="546"/>
      <c r="AQ36" s="679"/>
      <c r="AR36" s="679"/>
      <c r="AS36" s="678">
        <v>144</v>
      </c>
      <c r="AT36" s="678"/>
      <c r="AU36" s="678"/>
      <c r="AV36" s="678"/>
      <c r="AW36" s="678"/>
      <c r="AX36" s="678"/>
      <c r="AY36" s="678"/>
      <c r="AZ36" s="546"/>
      <c r="BA36" s="546"/>
      <c r="BB36" s="546"/>
      <c r="BC36" s="678">
        <v>83</v>
      </c>
      <c r="BD36" s="678"/>
      <c r="BE36" s="678"/>
      <c r="BF36" s="678"/>
      <c r="BG36" s="678"/>
      <c r="BH36" s="678"/>
      <c r="BI36" s="678"/>
      <c r="BJ36" s="546"/>
      <c r="BK36" s="546"/>
      <c r="BL36" s="546"/>
      <c r="BM36" s="678">
        <v>2</v>
      </c>
      <c r="BN36" s="678"/>
      <c r="BO36" s="678"/>
      <c r="BP36" s="678"/>
      <c r="BQ36" s="678"/>
      <c r="BR36" s="678"/>
      <c r="BS36" s="546"/>
      <c r="BT36" s="546"/>
      <c r="BU36" s="679"/>
      <c r="BV36" s="679"/>
      <c r="BW36" s="678">
        <v>445</v>
      </c>
      <c r="BX36" s="678"/>
      <c r="BY36" s="678"/>
      <c r="BZ36" s="678"/>
      <c r="CA36" s="678"/>
      <c r="CB36" s="678"/>
      <c r="CC36" s="678"/>
      <c r="CD36" s="546"/>
      <c r="CE36" s="546"/>
      <c r="CF36" s="546"/>
      <c r="CG36" s="679">
        <v>2053</v>
      </c>
      <c r="CH36" s="679"/>
      <c r="CI36" s="679"/>
      <c r="CJ36" s="679"/>
      <c r="CK36" s="679"/>
      <c r="CL36" s="679"/>
      <c r="CM36" s="679"/>
      <c r="CN36" s="679"/>
      <c r="CO36" s="679"/>
      <c r="CP36" s="679"/>
      <c r="CQ36" s="679">
        <v>90</v>
      </c>
      <c r="CR36" s="679"/>
      <c r="CS36" s="679"/>
      <c r="CT36" s="679"/>
      <c r="CU36" s="679"/>
      <c r="CV36" s="679"/>
      <c r="CW36" s="679"/>
      <c r="CX36" s="679"/>
      <c r="CY36" s="679"/>
      <c r="CZ36" s="679"/>
      <c r="DA36" s="546"/>
      <c r="DB36" s="546"/>
      <c r="DC36" s="678">
        <v>24</v>
      </c>
      <c r="DD36" s="678"/>
      <c r="DE36" s="678"/>
      <c r="DF36" s="678"/>
      <c r="DG36" s="678"/>
      <c r="DH36" s="678"/>
      <c r="DI36" s="411"/>
      <c r="DJ36" s="411"/>
    </row>
    <row r="37" spans="1:114" s="384" customFormat="1" ht="27" customHeight="1">
      <c r="A37" s="385"/>
      <c r="B37" s="388" t="s">
        <v>47</v>
      </c>
      <c r="C37" s="382"/>
      <c r="D37" s="382"/>
      <c r="E37" s="679">
        <v>53301</v>
      </c>
      <c r="F37" s="679"/>
      <c r="G37" s="679"/>
      <c r="H37" s="679"/>
      <c r="I37" s="679"/>
      <c r="J37" s="679"/>
      <c r="K37" s="679"/>
      <c r="L37" s="679"/>
      <c r="M37" s="679"/>
      <c r="N37" s="679"/>
      <c r="O37" s="679">
        <v>49612</v>
      </c>
      <c r="P37" s="679"/>
      <c r="Q37" s="679"/>
      <c r="R37" s="679"/>
      <c r="S37" s="679"/>
      <c r="T37" s="679"/>
      <c r="U37" s="679"/>
      <c r="V37" s="679"/>
      <c r="W37" s="679"/>
      <c r="X37" s="679"/>
      <c r="Y37" s="678">
        <v>87</v>
      </c>
      <c r="Z37" s="678"/>
      <c r="AA37" s="678"/>
      <c r="AB37" s="678"/>
      <c r="AC37" s="678"/>
      <c r="AD37" s="678"/>
      <c r="AE37" s="546"/>
      <c r="AF37" s="546"/>
      <c r="AG37" s="546"/>
      <c r="AH37" s="546"/>
      <c r="AI37" s="678">
        <v>755</v>
      </c>
      <c r="AJ37" s="678"/>
      <c r="AK37" s="678"/>
      <c r="AL37" s="678"/>
      <c r="AM37" s="678"/>
      <c r="AN37" s="678"/>
      <c r="AO37" s="678"/>
      <c r="AP37" s="546"/>
      <c r="AQ37" s="679"/>
      <c r="AR37" s="679"/>
      <c r="AS37" s="678">
        <v>145</v>
      </c>
      <c r="AT37" s="678"/>
      <c r="AU37" s="678"/>
      <c r="AV37" s="678"/>
      <c r="AW37" s="678"/>
      <c r="AX37" s="678"/>
      <c r="AY37" s="678"/>
      <c r="AZ37" s="546"/>
      <c r="BA37" s="546"/>
      <c r="BB37" s="546"/>
      <c r="BC37" s="678">
        <v>83</v>
      </c>
      <c r="BD37" s="678"/>
      <c r="BE37" s="678"/>
      <c r="BF37" s="678"/>
      <c r="BG37" s="678"/>
      <c r="BH37" s="678"/>
      <c r="BI37" s="678"/>
      <c r="BJ37" s="546"/>
      <c r="BK37" s="546"/>
      <c r="BL37" s="546"/>
      <c r="BM37" s="678">
        <v>2</v>
      </c>
      <c r="BN37" s="678"/>
      <c r="BO37" s="678"/>
      <c r="BP37" s="678"/>
      <c r="BQ37" s="678"/>
      <c r="BR37" s="678"/>
      <c r="BS37" s="546"/>
      <c r="BT37" s="546"/>
      <c r="BU37" s="679"/>
      <c r="BV37" s="679"/>
      <c r="BW37" s="678">
        <v>446</v>
      </c>
      <c r="BX37" s="678"/>
      <c r="BY37" s="678"/>
      <c r="BZ37" s="678"/>
      <c r="CA37" s="678"/>
      <c r="CB37" s="678"/>
      <c r="CC37" s="678"/>
      <c r="CD37" s="546"/>
      <c r="CE37" s="546"/>
      <c r="CF37" s="546"/>
      <c r="CG37" s="679">
        <v>2056</v>
      </c>
      <c r="CH37" s="679"/>
      <c r="CI37" s="679"/>
      <c r="CJ37" s="679"/>
      <c r="CK37" s="679"/>
      <c r="CL37" s="679"/>
      <c r="CM37" s="679"/>
      <c r="CN37" s="679"/>
      <c r="CO37" s="679"/>
      <c r="CP37" s="679"/>
      <c r="CQ37" s="679">
        <v>90</v>
      </c>
      <c r="CR37" s="679"/>
      <c r="CS37" s="679"/>
      <c r="CT37" s="679"/>
      <c r="CU37" s="679"/>
      <c r="CV37" s="679"/>
      <c r="CW37" s="679"/>
      <c r="CX37" s="679"/>
      <c r="CY37" s="679"/>
      <c r="CZ37" s="679"/>
      <c r="DA37" s="546"/>
      <c r="DB37" s="546"/>
      <c r="DC37" s="678">
        <v>25</v>
      </c>
      <c r="DD37" s="678"/>
      <c r="DE37" s="678"/>
      <c r="DF37" s="678"/>
      <c r="DG37" s="678"/>
      <c r="DH37" s="678"/>
      <c r="DI37" s="411"/>
      <c r="DJ37" s="411"/>
    </row>
    <row r="38" spans="1:114" s="384" customFormat="1" ht="27" customHeight="1">
      <c r="A38" s="385"/>
      <c r="B38" s="388" t="s">
        <v>48</v>
      </c>
      <c r="C38" s="382"/>
      <c r="D38" s="382"/>
      <c r="E38" s="679">
        <v>53667</v>
      </c>
      <c r="F38" s="679"/>
      <c r="G38" s="679"/>
      <c r="H38" s="679"/>
      <c r="I38" s="679"/>
      <c r="J38" s="679"/>
      <c r="K38" s="679"/>
      <c r="L38" s="679"/>
      <c r="M38" s="679"/>
      <c r="N38" s="679"/>
      <c r="O38" s="679">
        <v>49981</v>
      </c>
      <c r="P38" s="679"/>
      <c r="Q38" s="679"/>
      <c r="R38" s="679"/>
      <c r="S38" s="679"/>
      <c r="T38" s="679"/>
      <c r="U38" s="679"/>
      <c r="V38" s="679"/>
      <c r="W38" s="679"/>
      <c r="X38" s="679"/>
      <c r="Y38" s="678">
        <v>87</v>
      </c>
      <c r="Z38" s="678"/>
      <c r="AA38" s="678"/>
      <c r="AB38" s="678"/>
      <c r="AC38" s="678"/>
      <c r="AD38" s="678"/>
      <c r="AE38" s="546"/>
      <c r="AF38" s="546"/>
      <c r="AG38" s="546"/>
      <c r="AH38" s="546"/>
      <c r="AI38" s="678">
        <v>755</v>
      </c>
      <c r="AJ38" s="678"/>
      <c r="AK38" s="678"/>
      <c r="AL38" s="678"/>
      <c r="AM38" s="678"/>
      <c r="AN38" s="678"/>
      <c r="AO38" s="678"/>
      <c r="AP38" s="546"/>
      <c r="AQ38" s="679"/>
      <c r="AR38" s="679"/>
      <c r="AS38" s="678">
        <v>146</v>
      </c>
      <c r="AT38" s="678"/>
      <c r="AU38" s="678"/>
      <c r="AV38" s="678"/>
      <c r="AW38" s="678"/>
      <c r="AX38" s="678"/>
      <c r="AY38" s="678"/>
      <c r="AZ38" s="546"/>
      <c r="BA38" s="546"/>
      <c r="BB38" s="546"/>
      <c r="BC38" s="678">
        <v>83</v>
      </c>
      <c r="BD38" s="678"/>
      <c r="BE38" s="678"/>
      <c r="BF38" s="678"/>
      <c r="BG38" s="678"/>
      <c r="BH38" s="678"/>
      <c r="BI38" s="678"/>
      <c r="BJ38" s="546"/>
      <c r="BK38" s="546"/>
      <c r="BL38" s="546"/>
      <c r="BM38" s="678">
        <v>2</v>
      </c>
      <c r="BN38" s="678"/>
      <c r="BO38" s="678"/>
      <c r="BP38" s="678"/>
      <c r="BQ38" s="678"/>
      <c r="BR38" s="678"/>
      <c r="BS38" s="546"/>
      <c r="BT38" s="546"/>
      <c r="BU38" s="679"/>
      <c r="BV38" s="679"/>
      <c r="BW38" s="678">
        <v>446</v>
      </c>
      <c r="BX38" s="678"/>
      <c r="BY38" s="678"/>
      <c r="BZ38" s="678"/>
      <c r="CA38" s="678"/>
      <c r="CB38" s="678"/>
      <c r="CC38" s="678"/>
      <c r="CD38" s="546"/>
      <c r="CE38" s="546"/>
      <c r="CF38" s="546"/>
      <c r="CG38" s="679">
        <v>2052</v>
      </c>
      <c r="CH38" s="679"/>
      <c r="CI38" s="679"/>
      <c r="CJ38" s="679"/>
      <c r="CK38" s="679"/>
      <c r="CL38" s="679"/>
      <c r="CM38" s="679"/>
      <c r="CN38" s="679"/>
      <c r="CO38" s="679"/>
      <c r="CP38" s="679"/>
      <c r="CQ38" s="679">
        <v>90</v>
      </c>
      <c r="CR38" s="679"/>
      <c r="CS38" s="679"/>
      <c r="CT38" s="679"/>
      <c r="CU38" s="679"/>
      <c r="CV38" s="679"/>
      <c r="CW38" s="679"/>
      <c r="CX38" s="679"/>
      <c r="CY38" s="679"/>
      <c r="CZ38" s="679"/>
      <c r="DA38" s="546"/>
      <c r="DB38" s="546"/>
      <c r="DC38" s="678">
        <v>25</v>
      </c>
      <c r="DD38" s="678"/>
      <c r="DE38" s="678"/>
      <c r="DF38" s="678"/>
      <c r="DG38" s="678"/>
      <c r="DH38" s="678"/>
      <c r="DI38" s="411"/>
      <c r="DJ38" s="411"/>
    </row>
    <row r="39" spans="1:114" s="384" customFormat="1" ht="27" customHeight="1">
      <c r="A39" s="385"/>
      <c r="B39" s="388" t="s">
        <v>49</v>
      </c>
      <c r="C39" s="382"/>
      <c r="D39" s="382"/>
      <c r="E39" s="679">
        <v>52092</v>
      </c>
      <c r="F39" s="679"/>
      <c r="G39" s="679"/>
      <c r="H39" s="679"/>
      <c r="I39" s="679"/>
      <c r="J39" s="679"/>
      <c r="K39" s="679"/>
      <c r="L39" s="679"/>
      <c r="M39" s="679"/>
      <c r="N39" s="679"/>
      <c r="O39" s="679">
        <v>48558</v>
      </c>
      <c r="P39" s="679"/>
      <c r="Q39" s="679"/>
      <c r="R39" s="679"/>
      <c r="S39" s="679"/>
      <c r="T39" s="679"/>
      <c r="U39" s="679"/>
      <c r="V39" s="679"/>
      <c r="W39" s="679"/>
      <c r="X39" s="679"/>
      <c r="Y39" s="678">
        <v>87</v>
      </c>
      <c r="Z39" s="678"/>
      <c r="AA39" s="678"/>
      <c r="AB39" s="678"/>
      <c r="AC39" s="678"/>
      <c r="AD39" s="678"/>
      <c r="AE39" s="547"/>
      <c r="AF39" s="547"/>
      <c r="AG39" s="546"/>
      <c r="AH39" s="546"/>
      <c r="AI39" s="678">
        <v>755</v>
      </c>
      <c r="AJ39" s="678"/>
      <c r="AK39" s="678"/>
      <c r="AL39" s="678"/>
      <c r="AM39" s="678"/>
      <c r="AN39" s="678"/>
      <c r="AO39" s="678"/>
      <c r="AP39" s="547"/>
      <c r="AQ39" s="679"/>
      <c r="AR39" s="679"/>
      <c r="AS39" s="678">
        <v>143</v>
      </c>
      <c r="AT39" s="678"/>
      <c r="AU39" s="678"/>
      <c r="AV39" s="678"/>
      <c r="AW39" s="678"/>
      <c r="AX39" s="678"/>
      <c r="AY39" s="678"/>
      <c r="AZ39" s="546"/>
      <c r="BA39" s="679"/>
      <c r="BB39" s="679"/>
      <c r="BC39" s="678">
        <v>83</v>
      </c>
      <c r="BD39" s="678"/>
      <c r="BE39" s="678"/>
      <c r="BF39" s="678"/>
      <c r="BG39" s="678"/>
      <c r="BH39" s="678"/>
      <c r="BI39" s="678"/>
      <c r="BJ39" s="547"/>
      <c r="BK39" s="679"/>
      <c r="BL39" s="679"/>
      <c r="BM39" s="678">
        <v>2</v>
      </c>
      <c r="BN39" s="678"/>
      <c r="BO39" s="678"/>
      <c r="BP39" s="678"/>
      <c r="BQ39" s="678"/>
      <c r="BR39" s="678"/>
      <c r="BS39" s="547"/>
      <c r="BT39" s="547"/>
      <c r="BU39" s="679"/>
      <c r="BV39" s="679"/>
      <c r="BW39" s="678">
        <v>413</v>
      </c>
      <c r="BX39" s="678"/>
      <c r="BY39" s="678"/>
      <c r="BZ39" s="678"/>
      <c r="CA39" s="678"/>
      <c r="CB39" s="678"/>
      <c r="CC39" s="678"/>
      <c r="CD39" s="547"/>
      <c r="CE39" s="679"/>
      <c r="CF39" s="679"/>
      <c r="CG39" s="679">
        <v>1936</v>
      </c>
      <c r="CH39" s="679"/>
      <c r="CI39" s="679"/>
      <c r="CJ39" s="679"/>
      <c r="CK39" s="679"/>
      <c r="CL39" s="679"/>
      <c r="CM39" s="679"/>
      <c r="CN39" s="679"/>
      <c r="CO39" s="679"/>
      <c r="CP39" s="679"/>
      <c r="CQ39" s="679">
        <v>90</v>
      </c>
      <c r="CR39" s="679"/>
      <c r="CS39" s="679"/>
      <c r="CT39" s="679"/>
      <c r="CU39" s="679"/>
      <c r="CV39" s="679"/>
      <c r="CW39" s="679"/>
      <c r="CX39" s="679"/>
      <c r="CY39" s="679"/>
      <c r="CZ39" s="679"/>
      <c r="DA39" s="546"/>
      <c r="DB39" s="546"/>
      <c r="DC39" s="678">
        <v>25</v>
      </c>
      <c r="DD39" s="678"/>
      <c r="DE39" s="678"/>
      <c r="DF39" s="678"/>
      <c r="DG39" s="678"/>
      <c r="DH39" s="678"/>
      <c r="DI39" s="680"/>
      <c r="DJ39" s="680"/>
    </row>
    <row r="40" spans="1:114" s="384" customFormat="1" ht="27" customHeight="1">
      <c r="A40" s="385"/>
      <c r="B40" s="388" t="s">
        <v>50</v>
      </c>
      <c r="C40" s="382"/>
      <c r="D40" s="382"/>
      <c r="E40" s="679">
        <f>SUM(O40:DH40)</f>
        <v>52379</v>
      </c>
      <c r="F40" s="679"/>
      <c r="G40" s="679"/>
      <c r="H40" s="679"/>
      <c r="I40" s="679"/>
      <c r="J40" s="679"/>
      <c r="K40" s="679"/>
      <c r="L40" s="679"/>
      <c r="M40" s="679"/>
      <c r="N40" s="679"/>
      <c r="O40" s="679">
        <v>48857</v>
      </c>
      <c r="P40" s="679"/>
      <c r="Q40" s="679"/>
      <c r="R40" s="679"/>
      <c r="S40" s="679"/>
      <c r="T40" s="679"/>
      <c r="U40" s="679"/>
      <c r="V40" s="679"/>
      <c r="W40" s="679"/>
      <c r="X40" s="679"/>
      <c r="Y40" s="678">
        <v>86</v>
      </c>
      <c r="Z40" s="678"/>
      <c r="AA40" s="678"/>
      <c r="AB40" s="678"/>
      <c r="AC40" s="678"/>
      <c r="AD40" s="678"/>
      <c r="AE40" s="547"/>
      <c r="AF40" s="547"/>
      <c r="AG40" s="546"/>
      <c r="AH40" s="546"/>
      <c r="AI40" s="678">
        <v>755</v>
      </c>
      <c r="AJ40" s="678"/>
      <c r="AK40" s="678"/>
      <c r="AL40" s="678"/>
      <c r="AM40" s="678"/>
      <c r="AN40" s="678"/>
      <c r="AO40" s="678"/>
      <c r="AP40" s="547"/>
      <c r="AQ40" s="679"/>
      <c r="AR40" s="679"/>
      <c r="AS40" s="678">
        <v>142</v>
      </c>
      <c r="AT40" s="678"/>
      <c r="AU40" s="678"/>
      <c r="AV40" s="678"/>
      <c r="AW40" s="678"/>
      <c r="AX40" s="678"/>
      <c r="AY40" s="678"/>
      <c r="AZ40" s="546"/>
      <c r="BA40" s="679"/>
      <c r="BB40" s="679"/>
      <c r="BC40" s="678">
        <v>83</v>
      </c>
      <c r="BD40" s="678"/>
      <c r="BE40" s="678"/>
      <c r="BF40" s="678"/>
      <c r="BG40" s="678"/>
      <c r="BH40" s="678"/>
      <c r="BI40" s="678"/>
      <c r="BJ40" s="547"/>
      <c r="BK40" s="679"/>
      <c r="BL40" s="679"/>
      <c r="BM40" s="678">
        <v>2</v>
      </c>
      <c r="BN40" s="678"/>
      <c r="BO40" s="678"/>
      <c r="BP40" s="678"/>
      <c r="BQ40" s="678"/>
      <c r="BR40" s="678"/>
      <c r="BS40" s="547"/>
      <c r="BT40" s="547"/>
      <c r="BU40" s="679"/>
      <c r="BV40" s="679"/>
      <c r="BW40" s="678">
        <v>412</v>
      </c>
      <c r="BX40" s="678"/>
      <c r="BY40" s="678"/>
      <c r="BZ40" s="678"/>
      <c r="CA40" s="678"/>
      <c r="CB40" s="678"/>
      <c r="CC40" s="678"/>
      <c r="CD40" s="547"/>
      <c r="CE40" s="679"/>
      <c r="CF40" s="679"/>
      <c r="CG40" s="679">
        <v>1938</v>
      </c>
      <c r="CH40" s="679"/>
      <c r="CI40" s="679"/>
      <c r="CJ40" s="679"/>
      <c r="CK40" s="679"/>
      <c r="CL40" s="679"/>
      <c r="CM40" s="679"/>
      <c r="CN40" s="679"/>
      <c r="CO40" s="679"/>
      <c r="CP40" s="679"/>
      <c r="CQ40" s="679">
        <v>79</v>
      </c>
      <c r="CR40" s="679"/>
      <c r="CS40" s="679"/>
      <c r="CT40" s="679"/>
      <c r="CU40" s="679"/>
      <c r="CV40" s="679"/>
      <c r="CW40" s="679"/>
      <c r="CX40" s="679"/>
      <c r="CY40" s="679"/>
      <c r="CZ40" s="679"/>
      <c r="DA40" s="546"/>
      <c r="DB40" s="546"/>
      <c r="DC40" s="678">
        <v>25</v>
      </c>
      <c r="DD40" s="678"/>
      <c r="DE40" s="678"/>
      <c r="DF40" s="678"/>
      <c r="DG40" s="678"/>
      <c r="DH40" s="678"/>
      <c r="DI40" s="680"/>
      <c r="DJ40" s="680"/>
    </row>
    <row r="41" spans="5:114" s="384" customFormat="1" ht="12" customHeight="1">
      <c r="E41" s="598"/>
      <c r="F41" s="598"/>
      <c r="G41" s="598"/>
      <c r="H41" s="598"/>
      <c r="I41" s="598"/>
      <c r="J41" s="598"/>
      <c r="K41" s="598"/>
      <c r="L41" s="598"/>
      <c r="M41" s="642"/>
      <c r="N41" s="642"/>
      <c r="O41" s="598"/>
      <c r="P41" s="598"/>
      <c r="Q41" s="598"/>
      <c r="R41" s="598"/>
      <c r="S41" s="598"/>
      <c r="T41" s="598"/>
      <c r="U41" s="598"/>
      <c r="V41" s="598"/>
      <c r="W41" s="642"/>
      <c r="X41" s="642"/>
      <c r="Y41" s="678"/>
      <c r="Z41" s="678"/>
      <c r="AA41" s="678"/>
      <c r="AB41" s="678"/>
      <c r="AC41" s="678"/>
      <c r="AD41" s="678"/>
      <c r="AE41" s="549"/>
      <c r="AF41" s="549"/>
      <c r="AG41" s="550"/>
      <c r="AH41" s="550"/>
      <c r="AI41" s="678"/>
      <c r="AJ41" s="678"/>
      <c r="AK41" s="678"/>
      <c r="AL41" s="678"/>
      <c r="AM41" s="678"/>
      <c r="AN41" s="678"/>
      <c r="AO41" s="678"/>
      <c r="AP41" s="549"/>
      <c r="AQ41" s="642"/>
      <c r="AR41" s="642"/>
      <c r="AS41" s="678"/>
      <c r="AT41" s="678"/>
      <c r="AU41" s="678"/>
      <c r="AV41" s="678"/>
      <c r="AW41" s="678"/>
      <c r="AX41" s="678"/>
      <c r="AY41" s="678"/>
      <c r="AZ41" s="549"/>
      <c r="BA41" s="550"/>
      <c r="BB41" s="550"/>
      <c r="BC41" s="678"/>
      <c r="BD41" s="678"/>
      <c r="BE41" s="678"/>
      <c r="BF41" s="678"/>
      <c r="BG41" s="678"/>
      <c r="BH41" s="678"/>
      <c r="BI41" s="678"/>
      <c r="BJ41" s="549"/>
      <c r="BK41" s="550"/>
      <c r="BL41" s="550"/>
      <c r="BM41" s="678"/>
      <c r="BN41" s="678"/>
      <c r="BO41" s="678"/>
      <c r="BP41" s="678"/>
      <c r="BQ41" s="678"/>
      <c r="BR41" s="678"/>
      <c r="BS41" s="549"/>
      <c r="BT41" s="549"/>
      <c r="BU41" s="642"/>
      <c r="BV41" s="642"/>
      <c r="BW41" s="678"/>
      <c r="BX41" s="678"/>
      <c r="BY41" s="678"/>
      <c r="BZ41" s="678"/>
      <c r="CA41" s="678"/>
      <c r="CB41" s="678"/>
      <c r="CC41" s="678"/>
      <c r="CD41" s="549"/>
      <c r="CE41" s="550"/>
      <c r="CF41" s="550"/>
      <c r="CG41" s="679"/>
      <c r="CH41" s="679"/>
      <c r="CI41" s="679"/>
      <c r="CJ41" s="679"/>
      <c r="CK41" s="679"/>
      <c r="CL41" s="679"/>
      <c r="CM41" s="679"/>
      <c r="CN41" s="679"/>
      <c r="CO41" s="679"/>
      <c r="CP41" s="679"/>
      <c r="CQ41" s="679"/>
      <c r="CR41" s="679"/>
      <c r="CS41" s="679"/>
      <c r="CT41" s="679"/>
      <c r="CU41" s="679"/>
      <c r="CV41" s="679"/>
      <c r="CW41" s="679"/>
      <c r="CX41" s="679"/>
      <c r="CY41" s="679"/>
      <c r="CZ41" s="679"/>
      <c r="DA41" s="546"/>
      <c r="DB41" s="546"/>
      <c r="DC41" s="678"/>
      <c r="DD41" s="678"/>
      <c r="DE41" s="678"/>
      <c r="DF41" s="678"/>
      <c r="DG41" s="678"/>
      <c r="DH41" s="678"/>
      <c r="DI41" s="411"/>
      <c r="DJ41" s="411"/>
    </row>
    <row r="42" spans="1:114" s="384" customFormat="1" ht="27" customHeight="1">
      <c r="A42" s="385">
        <v>2002</v>
      </c>
      <c r="B42" s="387" t="s">
        <v>39</v>
      </c>
      <c r="C42" s="392"/>
      <c r="D42" s="392"/>
      <c r="E42" s="679">
        <f>SUM(O42:DH42)</f>
        <v>52702</v>
      </c>
      <c r="F42" s="679"/>
      <c r="G42" s="679"/>
      <c r="H42" s="679"/>
      <c r="I42" s="679"/>
      <c r="J42" s="679"/>
      <c r="K42" s="679"/>
      <c r="L42" s="679"/>
      <c r="M42" s="673"/>
      <c r="N42" s="673"/>
      <c r="O42" s="673">
        <v>49185</v>
      </c>
      <c r="P42" s="673"/>
      <c r="Q42" s="673"/>
      <c r="R42" s="673"/>
      <c r="S42" s="673"/>
      <c r="T42" s="673"/>
      <c r="U42" s="673"/>
      <c r="V42" s="673"/>
      <c r="W42" s="673"/>
      <c r="X42" s="673"/>
      <c r="Y42" s="678">
        <v>88</v>
      </c>
      <c r="Z42" s="678"/>
      <c r="AA42" s="678"/>
      <c r="AB42" s="678"/>
      <c r="AC42" s="678"/>
      <c r="AD42" s="678"/>
      <c r="AE42" s="544"/>
      <c r="AF42" s="544"/>
      <c r="AG42" s="544"/>
      <c r="AH42" s="544"/>
      <c r="AI42" s="678">
        <v>755</v>
      </c>
      <c r="AJ42" s="678"/>
      <c r="AK42" s="678"/>
      <c r="AL42" s="678"/>
      <c r="AM42" s="678"/>
      <c r="AN42" s="678"/>
      <c r="AO42" s="678"/>
      <c r="AP42" s="544"/>
      <c r="AQ42" s="673"/>
      <c r="AR42" s="673"/>
      <c r="AS42" s="678">
        <v>138</v>
      </c>
      <c r="AT42" s="678"/>
      <c r="AU42" s="678"/>
      <c r="AV42" s="678"/>
      <c r="AW42" s="678"/>
      <c r="AX42" s="678"/>
      <c r="AY42" s="678"/>
      <c r="AZ42" s="544"/>
      <c r="BA42" s="544"/>
      <c r="BB42" s="544"/>
      <c r="BC42" s="678">
        <v>83</v>
      </c>
      <c r="BD42" s="678"/>
      <c r="BE42" s="678"/>
      <c r="BF42" s="678"/>
      <c r="BG42" s="678"/>
      <c r="BH42" s="678"/>
      <c r="BI42" s="678"/>
      <c r="BJ42" s="544"/>
      <c r="BK42" s="544"/>
      <c r="BL42" s="544"/>
      <c r="BM42" s="678">
        <v>2</v>
      </c>
      <c r="BN42" s="678"/>
      <c r="BO42" s="678"/>
      <c r="BP42" s="678"/>
      <c r="BQ42" s="678"/>
      <c r="BR42" s="678"/>
      <c r="BS42" s="544"/>
      <c r="BT42" s="544"/>
      <c r="BU42" s="673"/>
      <c r="BV42" s="673"/>
      <c r="BW42" s="678">
        <v>408</v>
      </c>
      <c r="BX42" s="678"/>
      <c r="BY42" s="678"/>
      <c r="BZ42" s="678"/>
      <c r="CA42" s="678"/>
      <c r="CB42" s="678"/>
      <c r="CC42" s="678"/>
      <c r="CD42" s="544"/>
      <c r="CE42" s="544"/>
      <c r="CF42" s="544"/>
      <c r="CG42" s="673">
        <v>1938</v>
      </c>
      <c r="CH42" s="673"/>
      <c r="CI42" s="673"/>
      <c r="CJ42" s="673"/>
      <c r="CK42" s="673"/>
      <c r="CL42" s="673"/>
      <c r="CM42" s="673"/>
      <c r="CN42" s="673"/>
      <c r="CO42" s="673"/>
      <c r="CP42" s="673"/>
      <c r="CQ42" s="673">
        <v>80</v>
      </c>
      <c r="CR42" s="673"/>
      <c r="CS42" s="673"/>
      <c r="CT42" s="673"/>
      <c r="CU42" s="673"/>
      <c r="CV42" s="673"/>
      <c r="CW42" s="673"/>
      <c r="CX42" s="673"/>
      <c r="CY42" s="673"/>
      <c r="CZ42" s="673"/>
      <c r="DA42" s="544"/>
      <c r="DB42" s="544"/>
      <c r="DC42" s="678">
        <v>25</v>
      </c>
      <c r="DD42" s="678"/>
      <c r="DE42" s="678"/>
      <c r="DF42" s="678"/>
      <c r="DG42" s="678"/>
      <c r="DH42" s="678"/>
      <c r="DI42" s="411"/>
      <c r="DJ42" s="411"/>
    </row>
    <row r="43" spans="1:114" s="384" customFormat="1" ht="27" customHeight="1">
      <c r="A43" s="386"/>
      <c r="B43" s="388" t="s">
        <v>40</v>
      </c>
      <c r="C43" s="382"/>
      <c r="D43" s="382"/>
      <c r="E43" s="679">
        <f>SUM(O43:DH43)</f>
        <v>53063</v>
      </c>
      <c r="F43" s="679"/>
      <c r="G43" s="679"/>
      <c r="H43" s="679"/>
      <c r="I43" s="679"/>
      <c r="J43" s="679"/>
      <c r="K43" s="679"/>
      <c r="L43" s="679"/>
      <c r="M43" s="679"/>
      <c r="N43" s="679"/>
      <c r="O43" s="679">
        <v>49542</v>
      </c>
      <c r="P43" s="679"/>
      <c r="Q43" s="679"/>
      <c r="R43" s="679"/>
      <c r="S43" s="679"/>
      <c r="T43" s="679"/>
      <c r="U43" s="679"/>
      <c r="V43" s="679"/>
      <c r="W43" s="679"/>
      <c r="X43" s="679"/>
      <c r="Y43" s="678">
        <v>92</v>
      </c>
      <c r="Z43" s="678"/>
      <c r="AA43" s="678"/>
      <c r="AB43" s="678"/>
      <c r="AC43" s="678"/>
      <c r="AD43" s="678"/>
      <c r="AE43" s="546"/>
      <c r="AF43" s="546"/>
      <c r="AG43" s="546"/>
      <c r="AH43" s="546"/>
      <c r="AI43" s="678">
        <v>755</v>
      </c>
      <c r="AJ43" s="678"/>
      <c r="AK43" s="678"/>
      <c r="AL43" s="678"/>
      <c r="AM43" s="678"/>
      <c r="AN43" s="678"/>
      <c r="AO43" s="678"/>
      <c r="AP43" s="546"/>
      <c r="AQ43" s="679"/>
      <c r="AR43" s="679"/>
      <c r="AS43" s="678">
        <v>138</v>
      </c>
      <c r="AT43" s="678"/>
      <c r="AU43" s="678"/>
      <c r="AV43" s="678"/>
      <c r="AW43" s="678"/>
      <c r="AX43" s="678"/>
      <c r="AY43" s="678"/>
      <c r="AZ43" s="546"/>
      <c r="BA43" s="546"/>
      <c r="BB43" s="546"/>
      <c r="BC43" s="678">
        <v>83</v>
      </c>
      <c r="BD43" s="678"/>
      <c r="BE43" s="678"/>
      <c r="BF43" s="678"/>
      <c r="BG43" s="678"/>
      <c r="BH43" s="678"/>
      <c r="BI43" s="678"/>
      <c r="BJ43" s="546"/>
      <c r="BK43" s="546"/>
      <c r="BL43" s="546"/>
      <c r="BM43" s="678">
        <v>2</v>
      </c>
      <c r="BN43" s="678"/>
      <c r="BO43" s="678"/>
      <c r="BP43" s="678"/>
      <c r="BQ43" s="678"/>
      <c r="BR43" s="678"/>
      <c r="BS43" s="546"/>
      <c r="BT43" s="546"/>
      <c r="BU43" s="679"/>
      <c r="BV43" s="679"/>
      <c r="BW43" s="678">
        <v>406</v>
      </c>
      <c r="BX43" s="678"/>
      <c r="BY43" s="678"/>
      <c r="BZ43" s="678"/>
      <c r="CA43" s="678"/>
      <c r="CB43" s="678"/>
      <c r="CC43" s="678"/>
      <c r="CD43" s="546"/>
      <c r="CE43" s="546"/>
      <c r="CF43" s="546"/>
      <c r="CG43" s="679">
        <v>1940</v>
      </c>
      <c r="CH43" s="679"/>
      <c r="CI43" s="679"/>
      <c r="CJ43" s="679"/>
      <c r="CK43" s="679"/>
      <c r="CL43" s="679"/>
      <c r="CM43" s="679"/>
      <c r="CN43" s="679"/>
      <c r="CO43" s="679"/>
      <c r="CP43" s="679"/>
      <c r="CQ43" s="679">
        <v>80</v>
      </c>
      <c r="CR43" s="679"/>
      <c r="CS43" s="679"/>
      <c r="CT43" s="679"/>
      <c r="CU43" s="679"/>
      <c r="CV43" s="679"/>
      <c r="CW43" s="679"/>
      <c r="CX43" s="679"/>
      <c r="CY43" s="679"/>
      <c r="CZ43" s="679"/>
      <c r="DA43" s="548"/>
      <c r="DB43" s="546"/>
      <c r="DC43" s="678">
        <v>25</v>
      </c>
      <c r="DD43" s="678"/>
      <c r="DE43" s="678"/>
      <c r="DF43" s="678"/>
      <c r="DG43" s="678"/>
      <c r="DH43" s="678"/>
      <c r="DI43" s="411"/>
      <c r="DJ43" s="411"/>
    </row>
    <row r="44" spans="1:114" s="187" customFormat="1" ht="24.75" customHeight="1">
      <c r="A44" s="188"/>
      <c r="B44" s="388" t="s">
        <v>41</v>
      </c>
      <c r="C44" s="382"/>
      <c r="D44" s="382"/>
      <c r="E44" s="679">
        <f>SUM(O44:DH44)</f>
        <v>53040</v>
      </c>
      <c r="F44" s="679"/>
      <c r="G44" s="679"/>
      <c r="H44" s="679"/>
      <c r="I44" s="679"/>
      <c r="J44" s="679"/>
      <c r="K44" s="679"/>
      <c r="L44" s="679"/>
      <c r="M44" s="658"/>
      <c r="N44" s="658"/>
      <c r="O44" s="658">
        <v>49526</v>
      </c>
      <c r="P44" s="658"/>
      <c r="Q44" s="658"/>
      <c r="R44" s="658"/>
      <c r="S44" s="658"/>
      <c r="T44" s="658"/>
      <c r="U44" s="658"/>
      <c r="V44" s="658"/>
      <c r="W44" s="658"/>
      <c r="X44" s="658"/>
      <c r="Y44" s="678">
        <v>92</v>
      </c>
      <c r="Z44" s="678"/>
      <c r="AA44" s="678"/>
      <c r="AB44" s="678"/>
      <c r="AC44" s="678"/>
      <c r="AD44" s="678"/>
      <c r="AE44" s="546"/>
      <c r="AF44" s="546"/>
      <c r="AG44" s="546"/>
      <c r="AH44" s="546"/>
      <c r="AI44" s="678">
        <v>755</v>
      </c>
      <c r="AJ44" s="678"/>
      <c r="AK44" s="678"/>
      <c r="AL44" s="678"/>
      <c r="AM44" s="678"/>
      <c r="AN44" s="678"/>
      <c r="AO44" s="678"/>
      <c r="AP44" s="546"/>
      <c r="AQ44" s="679"/>
      <c r="AR44" s="679"/>
      <c r="AS44" s="678">
        <v>140</v>
      </c>
      <c r="AT44" s="678"/>
      <c r="AU44" s="678"/>
      <c r="AV44" s="678"/>
      <c r="AW44" s="678"/>
      <c r="AX44" s="678"/>
      <c r="AY44" s="678"/>
      <c r="AZ44" s="546"/>
      <c r="BA44" s="546"/>
      <c r="BB44" s="546"/>
      <c r="BC44" s="678">
        <v>83</v>
      </c>
      <c r="BD44" s="678"/>
      <c r="BE44" s="678"/>
      <c r="BF44" s="678"/>
      <c r="BG44" s="678"/>
      <c r="BH44" s="678"/>
      <c r="BI44" s="678"/>
      <c r="BJ44" s="546"/>
      <c r="BK44" s="546"/>
      <c r="BL44" s="546"/>
      <c r="BM44" s="678">
        <v>2</v>
      </c>
      <c r="BN44" s="678"/>
      <c r="BO44" s="678"/>
      <c r="BP44" s="678"/>
      <c r="BQ44" s="678"/>
      <c r="BR44" s="678"/>
      <c r="BS44" s="546"/>
      <c r="BT44" s="546"/>
      <c r="BU44" s="679"/>
      <c r="BV44" s="679"/>
      <c r="BW44" s="678">
        <v>405</v>
      </c>
      <c r="BX44" s="678"/>
      <c r="BY44" s="678"/>
      <c r="BZ44" s="678"/>
      <c r="CA44" s="678"/>
      <c r="CB44" s="678"/>
      <c r="CC44" s="678"/>
      <c r="CD44" s="546"/>
      <c r="CE44" s="546"/>
      <c r="CF44" s="546"/>
      <c r="CG44" s="679">
        <v>1932</v>
      </c>
      <c r="CH44" s="679"/>
      <c r="CI44" s="679"/>
      <c r="CJ44" s="679"/>
      <c r="CK44" s="679"/>
      <c r="CL44" s="679"/>
      <c r="CM44" s="679"/>
      <c r="CN44" s="679"/>
      <c r="CO44" s="679"/>
      <c r="CP44" s="679"/>
      <c r="CQ44" s="679">
        <v>80</v>
      </c>
      <c r="CR44" s="679"/>
      <c r="CS44" s="679"/>
      <c r="CT44" s="679"/>
      <c r="CU44" s="679"/>
      <c r="CV44" s="679"/>
      <c r="CW44" s="679"/>
      <c r="CX44" s="679"/>
      <c r="CY44" s="679"/>
      <c r="CZ44" s="679"/>
      <c r="DA44" s="548"/>
      <c r="DB44" s="546"/>
      <c r="DC44" s="678">
        <v>25</v>
      </c>
      <c r="DD44" s="678"/>
      <c r="DE44" s="678"/>
      <c r="DF44" s="678"/>
      <c r="DG44" s="678"/>
      <c r="DH44" s="678"/>
      <c r="DI44" s="411"/>
      <c r="DJ44" s="411"/>
    </row>
    <row r="45" spans="1:114" s="187" customFormat="1" ht="24.75" customHeight="1">
      <c r="A45" s="188"/>
      <c r="B45" s="188"/>
      <c r="C45" s="188"/>
      <c r="D45" s="188"/>
      <c r="E45" s="551"/>
      <c r="F45" s="551"/>
      <c r="G45" s="551"/>
      <c r="H45" s="551"/>
      <c r="I45" s="551"/>
      <c r="J45" s="551"/>
      <c r="K45" s="551"/>
      <c r="L45" s="551"/>
      <c r="M45" s="551"/>
      <c r="N45" s="551"/>
      <c r="O45" s="551"/>
      <c r="P45" s="551"/>
      <c r="Q45" s="551"/>
      <c r="R45" s="551"/>
      <c r="S45" s="551"/>
      <c r="T45" s="551"/>
      <c r="U45" s="551"/>
      <c r="V45" s="551"/>
      <c r="W45" s="551"/>
      <c r="X45" s="551"/>
      <c r="Y45" s="547"/>
      <c r="Z45" s="547"/>
      <c r="AA45" s="547"/>
      <c r="AB45" s="547"/>
      <c r="AC45" s="547"/>
      <c r="AD45" s="547"/>
      <c r="AE45" s="546"/>
      <c r="AF45" s="546"/>
      <c r="AG45" s="546"/>
      <c r="AH45" s="546"/>
      <c r="AI45" s="551"/>
      <c r="AJ45" s="551"/>
      <c r="AK45" s="551"/>
      <c r="AL45" s="551"/>
      <c r="AM45" s="551"/>
      <c r="AN45" s="551"/>
      <c r="AO45" s="551"/>
      <c r="AP45" s="551"/>
      <c r="AQ45" s="551"/>
      <c r="AR45" s="551"/>
      <c r="AS45" s="551"/>
      <c r="AT45" s="551"/>
      <c r="AU45" s="551"/>
      <c r="AV45" s="551"/>
      <c r="AW45" s="551"/>
      <c r="AX45" s="551"/>
      <c r="AY45" s="551"/>
      <c r="AZ45" s="551"/>
      <c r="BA45" s="551"/>
      <c r="BB45" s="551"/>
      <c r="BC45" s="551"/>
      <c r="BD45" s="551"/>
      <c r="BE45" s="551"/>
      <c r="BF45" s="551"/>
      <c r="BG45" s="551"/>
      <c r="BH45" s="551"/>
      <c r="BI45" s="551"/>
      <c r="BJ45" s="551"/>
      <c r="BK45" s="551"/>
      <c r="BL45" s="551"/>
      <c r="BM45" s="551"/>
      <c r="BN45" s="551"/>
      <c r="BO45" s="551"/>
      <c r="BP45" s="551"/>
      <c r="BQ45" s="551"/>
      <c r="BR45" s="551"/>
      <c r="BS45" s="551"/>
      <c r="BT45" s="551"/>
      <c r="BU45" s="551"/>
      <c r="BV45" s="551"/>
      <c r="BW45" s="551"/>
      <c r="BX45" s="551"/>
      <c r="BY45" s="551"/>
      <c r="BZ45" s="551"/>
      <c r="CA45" s="551"/>
      <c r="CB45" s="551"/>
      <c r="CC45" s="551"/>
      <c r="CD45" s="551"/>
      <c r="CE45" s="551"/>
      <c r="CF45" s="551"/>
      <c r="CG45" s="551"/>
      <c r="CH45" s="551"/>
      <c r="CI45" s="551"/>
      <c r="CJ45" s="551"/>
      <c r="CK45" s="551"/>
      <c r="CL45" s="551"/>
      <c r="CM45" s="551"/>
      <c r="CN45" s="551"/>
      <c r="CO45" s="551"/>
      <c r="CP45" s="551"/>
      <c r="CQ45" s="551"/>
      <c r="CR45" s="551"/>
      <c r="CS45" s="551"/>
      <c r="CT45" s="551"/>
      <c r="CU45" s="551"/>
      <c r="CV45" s="551"/>
      <c r="CW45" s="551"/>
      <c r="CX45" s="551"/>
      <c r="CY45" s="551"/>
      <c r="CZ45" s="551"/>
      <c r="DA45" s="551"/>
      <c r="DB45" s="551"/>
      <c r="DC45" s="547"/>
      <c r="DD45" s="547"/>
      <c r="DE45" s="547"/>
      <c r="DF45" s="547"/>
      <c r="DG45" s="547"/>
      <c r="DH45" s="547"/>
      <c r="DI45" s="411"/>
      <c r="DJ45" s="411"/>
    </row>
    <row r="46" spans="1:114" s="187" customFormat="1" ht="24.75" customHeight="1">
      <c r="A46" s="188"/>
      <c r="B46" s="188"/>
      <c r="C46" s="188"/>
      <c r="D46" s="188"/>
      <c r="E46" s="551"/>
      <c r="F46" s="551"/>
      <c r="G46" s="551"/>
      <c r="H46" s="551"/>
      <c r="I46" s="551"/>
      <c r="J46" s="551"/>
      <c r="K46" s="551"/>
      <c r="L46" s="551"/>
      <c r="M46" s="551"/>
      <c r="N46" s="551"/>
      <c r="O46" s="551"/>
      <c r="P46" s="551"/>
      <c r="Q46" s="551"/>
      <c r="R46" s="551"/>
      <c r="S46" s="551"/>
      <c r="T46" s="551"/>
      <c r="U46" s="551"/>
      <c r="V46" s="551"/>
      <c r="W46" s="551"/>
      <c r="X46" s="551"/>
      <c r="Y46" s="547"/>
      <c r="Z46" s="547"/>
      <c r="AA46" s="547"/>
      <c r="AB46" s="547"/>
      <c r="AC46" s="547"/>
      <c r="AD46" s="547"/>
      <c r="AE46" s="546"/>
      <c r="AF46" s="546"/>
      <c r="AG46" s="546"/>
      <c r="AH46" s="546"/>
      <c r="AI46" s="551"/>
      <c r="AJ46" s="551"/>
      <c r="AK46" s="551"/>
      <c r="AL46" s="551"/>
      <c r="AM46" s="551"/>
      <c r="AN46" s="551"/>
      <c r="AO46" s="551"/>
      <c r="AP46" s="551"/>
      <c r="AQ46" s="551"/>
      <c r="AR46" s="551"/>
      <c r="AS46" s="551"/>
      <c r="AT46" s="551"/>
      <c r="AU46" s="551"/>
      <c r="AV46" s="551"/>
      <c r="AW46" s="551"/>
      <c r="AX46" s="551"/>
      <c r="AY46" s="551"/>
      <c r="AZ46" s="551"/>
      <c r="BA46" s="551"/>
      <c r="BB46" s="551"/>
      <c r="BC46" s="551"/>
      <c r="BD46" s="551"/>
      <c r="BE46" s="551"/>
      <c r="BF46" s="551"/>
      <c r="BG46" s="551"/>
      <c r="BH46" s="551"/>
      <c r="BI46" s="551"/>
      <c r="BJ46" s="551"/>
      <c r="BK46" s="551"/>
      <c r="BL46" s="551"/>
      <c r="BM46" s="551"/>
      <c r="BN46" s="551"/>
      <c r="BO46" s="551"/>
      <c r="BP46" s="551"/>
      <c r="BQ46" s="551"/>
      <c r="BR46" s="551"/>
      <c r="BS46" s="551"/>
      <c r="BT46" s="551"/>
      <c r="BU46" s="551"/>
      <c r="BV46" s="551"/>
      <c r="BW46" s="551"/>
      <c r="BX46" s="551"/>
      <c r="BY46" s="551"/>
      <c r="BZ46" s="551"/>
      <c r="CA46" s="551"/>
      <c r="CB46" s="551"/>
      <c r="CC46" s="551"/>
      <c r="CD46" s="551"/>
      <c r="CE46" s="551"/>
      <c r="CF46" s="551"/>
      <c r="CG46" s="551"/>
      <c r="CH46" s="551"/>
      <c r="CI46" s="551"/>
      <c r="CJ46" s="551"/>
      <c r="CK46" s="551"/>
      <c r="CL46" s="551"/>
      <c r="CM46" s="551"/>
      <c r="CN46" s="551"/>
      <c r="CO46" s="551"/>
      <c r="CP46" s="551"/>
      <c r="CQ46" s="551"/>
      <c r="CR46" s="551"/>
      <c r="CS46" s="551"/>
      <c r="CT46" s="551"/>
      <c r="CU46" s="551"/>
      <c r="CV46" s="551"/>
      <c r="CW46" s="551"/>
      <c r="CX46" s="551"/>
      <c r="CY46" s="551"/>
      <c r="CZ46" s="551"/>
      <c r="DA46" s="551"/>
      <c r="DB46" s="551"/>
      <c r="DC46" s="547"/>
      <c r="DD46" s="547"/>
      <c r="DE46" s="547"/>
      <c r="DF46" s="547"/>
      <c r="DG46" s="547"/>
      <c r="DH46" s="547"/>
      <c r="DI46" s="411"/>
      <c r="DJ46" s="411"/>
    </row>
    <row r="47" spans="1:114" s="187" customFormat="1" ht="21" customHeight="1">
      <c r="A47" s="186"/>
      <c r="B47" s="188"/>
      <c r="C47" s="188"/>
      <c r="E47" s="658"/>
      <c r="F47" s="658"/>
      <c r="G47" s="658"/>
      <c r="H47" s="658"/>
      <c r="I47" s="658"/>
      <c r="J47" s="658"/>
      <c r="K47" s="658"/>
      <c r="L47" s="658"/>
      <c r="M47" s="658"/>
      <c r="N47" s="658"/>
      <c r="O47" s="658"/>
      <c r="P47" s="658"/>
      <c r="Q47" s="658"/>
      <c r="R47" s="658"/>
      <c r="S47" s="658"/>
      <c r="T47" s="658"/>
      <c r="U47" s="658"/>
      <c r="V47" s="658"/>
      <c r="W47" s="658"/>
      <c r="X47" s="658"/>
      <c r="Y47" s="678"/>
      <c r="Z47" s="678"/>
      <c r="AA47" s="678"/>
      <c r="AB47" s="678"/>
      <c r="AC47" s="678"/>
      <c r="AD47" s="678"/>
      <c r="AE47" s="546"/>
      <c r="AF47" s="546"/>
      <c r="AG47" s="546"/>
      <c r="AH47" s="546"/>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58"/>
      <c r="BE47" s="658"/>
      <c r="BF47" s="658"/>
      <c r="BG47" s="658"/>
      <c r="BH47" s="658"/>
      <c r="BI47" s="658"/>
      <c r="BJ47" s="658"/>
      <c r="BK47" s="658"/>
      <c r="BL47" s="658"/>
      <c r="BM47" s="658"/>
      <c r="BN47" s="658"/>
      <c r="BO47" s="658"/>
      <c r="BP47" s="658"/>
      <c r="BQ47" s="658"/>
      <c r="BR47" s="658"/>
      <c r="BS47" s="658"/>
      <c r="BT47" s="658"/>
      <c r="BU47" s="658"/>
      <c r="BV47" s="658"/>
      <c r="BW47" s="658"/>
      <c r="BX47" s="658"/>
      <c r="BY47" s="658"/>
      <c r="BZ47" s="658"/>
      <c r="CA47" s="658"/>
      <c r="CB47" s="658"/>
      <c r="CC47" s="658"/>
      <c r="CD47" s="658"/>
      <c r="CE47" s="658"/>
      <c r="CF47" s="658"/>
      <c r="CG47" s="658"/>
      <c r="CH47" s="658"/>
      <c r="CI47" s="658"/>
      <c r="CJ47" s="658"/>
      <c r="CK47" s="658"/>
      <c r="CL47" s="658"/>
      <c r="CM47" s="658"/>
      <c r="CN47" s="658"/>
      <c r="CO47" s="658"/>
      <c r="CP47" s="658"/>
      <c r="CQ47" s="658"/>
      <c r="CR47" s="658"/>
      <c r="CS47" s="658"/>
      <c r="CT47" s="658"/>
      <c r="CU47" s="658"/>
      <c r="CV47" s="658"/>
      <c r="CW47" s="658"/>
      <c r="CX47" s="658"/>
      <c r="CY47" s="658"/>
      <c r="CZ47" s="658"/>
      <c r="DA47" s="551"/>
      <c r="DB47" s="551"/>
      <c r="DC47" s="678"/>
      <c r="DD47" s="678"/>
      <c r="DE47" s="678"/>
      <c r="DF47" s="678"/>
      <c r="DG47" s="678"/>
      <c r="DH47" s="678"/>
      <c r="DI47" s="411"/>
      <c r="DJ47" s="411"/>
    </row>
    <row r="48" spans="1:114" s="190" customFormat="1" ht="24" customHeight="1">
      <c r="A48" s="681" t="s">
        <v>328</v>
      </c>
      <c r="B48" s="682"/>
      <c r="C48" s="648" t="s">
        <v>51</v>
      </c>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c r="AY48" s="649"/>
      <c r="AZ48" s="649"/>
      <c r="BA48" s="649"/>
      <c r="BB48" s="649"/>
      <c r="BC48" s="649"/>
      <c r="BD48" s="649"/>
      <c r="BE48" s="649"/>
      <c r="BF48" s="649"/>
      <c r="BG48" s="649"/>
      <c r="BH48" s="649"/>
      <c r="BI48" s="649"/>
      <c r="BJ48" s="649"/>
      <c r="BK48" s="649"/>
      <c r="BL48" s="649"/>
      <c r="BM48" s="649"/>
      <c r="BN48" s="649"/>
      <c r="BO48" s="649"/>
      <c r="BP48" s="649"/>
      <c r="BQ48" s="649"/>
      <c r="BR48" s="649"/>
      <c r="BS48" s="649"/>
      <c r="BT48" s="649"/>
      <c r="BU48" s="649"/>
      <c r="BV48" s="649"/>
      <c r="BW48" s="649"/>
      <c r="BX48" s="649"/>
      <c r="BY48" s="649"/>
      <c r="BZ48" s="649"/>
      <c r="CA48" s="649"/>
      <c r="CB48" s="649"/>
      <c r="CC48" s="649"/>
      <c r="CD48" s="649"/>
      <c r="CE48" s="650"/>
      <c r="CF48" s="650"/>
      <c r="CG48" s="650"/>
      <c r="CH48" s="650"/>
      <c r="CI48" s="650"/>
      <c r="CJ48" s="650"/>
      <c r="CK48" s="651"/>
      <c r="CL48" s="666" t="s">
        <v>341</v>
      </c>
      <c r="CM48" s="667"/>
      <c r="CN48" s="667"/>
      <c r="CO48" s="667"/>
      <c r="CP48" s="667"/>
      <c r="CQ48" s="667"/>
      <c r="CR48" s="667"/>
      <c r="CS48" s="667"/>
      <c r="CT48" s="667"/>
      <c r="CU48" s="667"/>
      <c r="CV48" s="667"/>
      <c r="CW48" s="667"/>
      <c r="CX48" s="667"/>
      <c r="CY48" s="667"/>
      <c r="CZ48" s="667"/>
      <c r="DA48" s="667"/>
      <c r="DB48" s="667"/>
      <c r="DC48" s="668"/>
      <c r="DD48" s="666" t="s">
        <v>52</v>
      </c>
      <c r="DE48" s="696"/>
      <c r="DF48" s="696"/>
      <c r="DG48" s="696"/>
      <c r="DH48" s="696"/>
      <c r="DI48" s="696"/>
      <c r="DJ48" s="696"/>
    </row>
    <row r="49" spans="1:114" s="190" customFormat="1" ht="24" customHeight="1">
      <c r="A49" s="683"/>
      <c r="B49" s="684"/>
      <c r="C49" s="665"/>
      <c r="D49" s="647"/>
      <c r="E49" s="647"/>
      <c r="F49" s="647"/>
      <c r="G49" s="647"/>
      <c r="H49" s="647"/>
      <c r="I49" s="647"/>
      <c r="J49" s="647"/>
      <c r="K49" s="606" t="s">
        <v>53</v>
      </c>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47"/>
      <c r="AZ49" s="647"/>
      <c r="BA49" s="647"/>
      <c r="BB49" s="647"/>
      <c r="BC49" s="647"/>
      <c r="BD49" s="647"/>
      <c r="BE49" s="647"/>
      <c r="BF49" s="647"/>
      <c r="BG49" s="613" t="s">
        <v>54</v>
      </c>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24"/>
      <c r="CE49" s="660"/>
      <c r="CF49" s="661"/>
      <c r="CG49" s="661"/>
      <c r="CH49" s="661"/>
      <c r="CI49" s="661"/>
      <c r="CJ49" s="661"/>
      <c r="CK49" s="662"/>
      <c r="CL49" s="652"/>
      <c r="CM49" s="653"/>
      <c r="CN49" s="653"/>
      <c r="CO49" s="653"/>
      <c r="CP49" s="653"/>
      <c r="CQ49" s="653"/>
      <c r="CR49" s="653"/>
      <c r="CS49" s="653"/>
      <c r="CT49" s="653"/>
      <c r="CU49" s="653"/>
      <c r="CV49" s="653"/>
      <c r="CW49" s="653"/>
      <c r="CX49" s="653"/>
      <c r="CY49" s="653"/>
      <c r="CZ49" s="653"/>
      <c r="DA49" s="653"/>
      <c r="DB49" s="653"/>
      <c r="DC49" s="654"/>
      <c r="DD49" s="697"/>
      <c r="DE49" s="698"/>
      <c r="DF49" s="698"/>
      <c r="DG49" s="698"/>
      <c r="DH49" s="698"/>
      <c r="DI49" s="698"/>
      <c r="DJ49" s="698"/>
    </row>
    <row r="50" spans="1:114" s="190" customFormat="1" ht="24" customHeight="1">
      <c r="A50" s="683"/>
      <c r="B50" s="684"/>
      <c r="C50" s="602" t="s">
        <v>751</v>
      </c>
      <c r="D50" s="647"/>
      <c r="E50" s="647"/>
      <c r="F50" s="647"/>
      <c r="G50" s="647"/>
      <c r="H50" s="647"/>
      <c r="I50" s="647"/>
      <c r="J50" s="647"/>
      <c r="K50" s="646" t="s">
        <v>759</v>
      </c>
      <c r="L50" s="647"/>
      <c r="M50" s="647"/>
      <c r="N50" s="647"/>
      <c r="O50" s="647"/>
      <c r="P50" s="647"/>
      <c r="Q50" s="647"/>
      <c r="R50" s="647"/>
      <c r="S50" s="646" t="s">
        <v>760</v>
      </c>
      <c r="T50" s="647"/>
      <c r="U50" s="647"/>
      <c r="V50" s="647"/>
      <c r="W50" s="647"/>
      <c r="X50" s="647"/>
      <c r="Y50" s="647"/>
      <c r="Z50" s="647"/>
      <c r="AA50" s="646" t="s">
        <v>771</v>
      </c>
      <c r="AB50" s="647"/>
      <c r="AC50" s="647"/>
      <c r="AD50" s="647"/>
      <c r="AE50" s="647"/>
      <c r="AF50" s="647"/>
      <c r="AG50" s="647"/>
      <c r="AH50" s="647"/>
      <c r="AI50" s="646" t="s">
        <v>761</v>
      </c>
      <c r="AJ50" s="647"/>
      <c r="AK50" s="647"/>
      <c r="AL50" s="647"/>
      <c r="AM50" s="647"/>
      <c r="AN50" s="647"/>
      <c r="AO50" s="647"/>
      <c r="AP50" s="647"/>
      <c r="AQ50" s="646" t="s">
        <v>763</v>
      </c>
      <c r="AR50" s="647"/>
      <c r="AS50" s="647"/>
      <c r="AT50" s="647"/>
      <c r="AU50" s="647"/>
      <c r="AV50" s="647"/>
      <c r="AW50" s="647"/>
      <c r="AX50" s="647"/>
      <c r="AY50" s="646" t="s">
        <v>730</v>
      </c>
      <c r="AZ50" s="647"/>
      <c r="BA50" s="647"/>
      <c r="BB50" s="647"/>
      <c r="BC50" s="647"/>
      <c r="BD50" s="647"/>
      <c r="BE50" s="647"/>
      <c r="BF50" s="647"/>
      <c r="BG50" s="646" t="s">
        <v>759</v>
      </c>
      <c r="BH50" s="647"/>
      <c r="BI50" s="647"/>
      <c r="BJ50" s="647"/>
      <c r="BK50" s="647"/>
      <c r="BL50" s="647"/>
      <c r="BM50" s="647"/>
      <c r="BN50" s="647"/>
      <c r="BO50" s="646" t="s">
        <v>760</v>
      </c>
      <c r="BP50" s="647"/>
      <c r="BQ50" s="647"/>
      <c r="BR50" s="647"/>
      <c r="BS50" s="647"/>
      <c r="BT50" s="647"/>
      <c r="BU50" s="647"/>
      <c r="BV50" s="647"/>
      <c r="BW50" s="646" t="s">
        <v>762</v>
      </c>
      <c r="BX50" s="647"/>
      <c r="BY50" s="647"/>
      <c r="BZ50" s="647"/>
      <c r="CA50" s="647"/>
      <c r="CB50" s="647"/>
      <c r="CC50" s="647"/>
      <c r="CD50" s="631"/>
      <c r="CE50" s="663" t="s">
        <v>744</v>
      </c>
      <c r="CF50" s="664"/>
      <c r="CG50" s="664"/>
      <c r="CH50" s="664"/>
      <c r="CI50" s="664"/>
      <c r="CJ50" s="664"/>
      <c r="CK50" s="665"/>
      <c r="CL50" s="652"/>
      <c r="CM50" s="653"/>
      <c r="CN50" s="653"/>
      <c r="CO50" s="653"/>
      <c r="CP50" s="653"/>
      <c r="CQ50" s="653"/>
      <c r="CR50" s="653"/>
      <c r="CS50" s="653"/>
      <c r="CT50" s="653"/>
      <c r="CU50" s="653"/>
      <c r="CV50" s="653"/>
      <c r="CW50" s="653"/>
      <c r="CX50" s="653"/>
      <c r="CY50" s="653"/>
      <c r="CZ50" s="653"/>
      <c r="DA50" s="653"/>
      <c r="DB50" s="653"/>
      <c r="DC50" s="654"/>
      <c r="DD50" s="697"/>
      <c r="DE50" s="698"/>
      <c r="DF50" s="698"/>
      <c r="DG50" s="698"/>
      <c r="DH50" s="698"/>
      <c r="DI50" s="698"/>
      <c r="DJ50" s="698"/>
    </row>
    <row r="51" spans="1:114" s="190" customFormat="1" ht="39" customHeight="1">
      <c r="A51" s="683"/>
      <c r="B51" s="684"/>
      <c r="C51" s="633" t="s">
        <v>752</v>
      </c>
      <c r="D51" s="659"/>
      <c r="E51" s="659"/>
      <c r="F51" s="659"/>
      <c r="G51" s="659"/>
      <c r="H51" s="659"/>
      <c r="I51" s="659"/>
      <c r="J51" s="659"/>
      <c r="K51" s="659" t="s">
        <v>764</v>
      </c>
      <c r="L51" s="659"/>
      <c r="M51" s="659"/>
      <c r="N51" s="659"/>
      <c r="O51" s="659"/>
      <c r="P51" s="659"/>
      <c r="Q51" s="659"/>
      <c r="R51" s="659"/>
      <c r="S51" s="659" t="s">
        <v>765</v>
      </c>
      <c r="T51" s="659"/>
      <c r="U51" s="659"/>
      <c r="V51" s="659"/>
      <c r="W51" s="659"/>
      <c r="X51" s="659"/>
      <c r="Y51" s="659"/>
      <c r="Z51" s="659"/>
      <c r="AA51" s="659" t="s">
        <v>55</v>
      </c>
      <c r="AB51" s="659"/>
      <c r="AC51" s="659"/>
      <c r="AD51" s="659"/>
      <c r="AE51" s="659"/>
      <c r="AF51" s="659"/>
      <c r="AG51" s="659"/>
      <c r="AH51" s="659"/>
      <c r="AI51" s="659" t="s">
        <v>767</v>
      </c>
      <c r="AJ51" s="659"/>
      <c r="AK51" s="659"/>
      <c r="AL51" s="659"/>
      <c r="AM51" s="659"/>
      <c r="AN51" s="659"/>
      <c r="AO51" s="659"/>
      <c r="AP51" s="638"/>
      <c r="AQ51" s="619" t="s">
        <v>56</v>
      </c>
      <c r="AR51" s="620"/>
      <c r="AS51" s="620"/>
      <c r="AT51" s="620"/>
      <c r="AU51" s="620"/>
      <c r="AV51" s="620"/>
      <c r="AW51" s="620"/>
      <c r="AX51" s="609"/>
      <c r="AY51" s="633" t="s">
        <v>769</v>
      </c>
      <c r="AZ51" s="659"/>
      <c r="BA51" s="659"/>
      <c r="BB51" s="659"/>
      <c r="BC51" s="659"/>
      <c r="BD51" s="659"/>
      <c r="BE51" s="659"/>
      <c r="BF51" s="659"/>
      <c r="BG51" s="659" t="s">
        <v>764</v>
      </c>
      <c r="BH51" s="659"/>
      <c r="BI51" s="659"/>
      <c r="BJ51" s="659"/>
      <c r="BK51" s="659"/>
      <c r="BL51" s="659"/>
      <c r="BM51" s="659"/>
      <c r="BN51" s="659"/>
      <c r="BO51" s="659" t="s">
        <v>765</v>
      </c>
      <c r="BP51" s="659"/>
      <c r="BQ51" s="659"/>
      <c r="BR51" s="659"/>
      <c r="BS51" s="659"/>
      <c r="BT51" s="659"/>
      <c r="BU51" s="659"/>
      <c r="BV51" s="659"/>
      <c r="BW51" s="659" t="s">
        <v>768</v>
      </c>
      <c r="BX51" s="659"/>
      <c r="BY51" s="659"/>
      <c r="BZ51" s="659"/>
      <c r="CA51" s="659"/>
      <c r="CB51" s="659"/>
      <c r="CC51" s="659"/>
      <c r="CD51" s="638"/>
      <c r="CE51" s="659" t="s">
        <v>770</v>
      </c>
      <c r="CF51" s="659"/>
      <c r="CG51" s="659"/>
      <c r="CH51" s="659"/>
      <c r="CI51" s="659"/>
      <c r="CJ51" s="659"/>
      <c r="CK51" s="659"/>
      <c r="CL51" s="655"/>
      <c r="CM51" s="656"/>
      <c r="CN51" s="656"/>
      <c r="CO51" s="656"/>
      <c r="CP51" s="656"/>
      <c r="CQ51" s="656"/>
      <c r="CR51" s="656"/>
      <c r="CS51" s="656"/>
      <c r="CT51" s="656"/>
      <c r="CU51" s="656"/>
      <c r="CV51" s="656"/>
      <c r="CW51" s="656"/>
      <c r="CX51" s="656"/>
      <c r="CY51" s="656"/>
      <c r="CZ51" s="656"/>
      <c r="DA51" s="656"/>
      <c r="DB51" s="656"/>
      <c r="DC51" s="657"/>
      <c r="DD51" s="697"/>
      <c r="DE51" s="698"/>
      <c r="DF51" s="698"/>
      <c r="DG51" s="698"/>
      <c r="DH51" s="698"/>
      <c r="DI51" s="698"/>
      <c r="DJ51" s="698"/>
    </row>
    <row r="52" spans="1:114" s="190" customFormat="1" ht="39" customHeight="1">
      <c r="A52" s="685"/>
      <c r="B52" s="686"/>
      <c r="C52" s="665"/>
      <c r="D52" s="647"/>
      <c r="E52" s="647"/>
      <c r="F52" s="647"/>
      <c r="G52" s="647"/>
      <c r="H52" s="647"/>
      <c r="I52" s="647"/>
      <c r="J52" s="647"/>
      <c r="K52" s="599" t="s">
        <v>57</v>
      </c>
      <c r="L52" s="600"/>
      <c r="M52" s="600"/>
      <c r="N52" s="600"/>
      <c r="O52" s="600"/>
      <c r="P52" s="600"/>
      <c r="Q52" s="600"/>
      <c r="R52" s="601"/>
      <c r="S52" s="625" t="s">
        <v>58</v>
      </c>
      <c r="T52" s="626"/>
      <c r="U52" s="626"/>
      <c r="V52" s="626"/>
      <c r="W52" s="626"/>
      <c r="X52" s="626"/>
      <c r="Y52" s="626"/>
      <c r="Z52" s="604"/>
      <c r="AA52" s="634" t="s">
        <v>59</v>
      </c>
      <c r="AB52" s="635"/>
      <c r="AC52" s="635"/>
      <c r="AD52" s="635"/>
      <c r="AE52" s="635"/>
      <c r="AF52" s="635"/>
      <c r="AG52" s="635"/>
      <c r="AH52" s="636"/>
      <c r="AI52" s="625" t="s">
        <v>60</v>
      </c>
      <c r="AJ52" s="626"/>
      <c r="AK52" s="626"/>
      <c r="AL52" s="626"/>
      <c r="AM52" s="626"/>
      <c r="AN52" s="626"/>
      <c r="AO52" s="626"/>
      <c r="AP52" s="604"/>
      <c r="AQ52" s="599" t="s">
        <v>61</v>
      </c>
      <c r="AR52" s="600"/>
      <c r="AS52" s="600"/>
      <c r="AT52" s="600"/>
      <c r="AU52" s="600"/>
      <c r="AV52" s="600"/>
      <c r="AW52" s="600"/>
      <c r="AX52" s="601"/>
      <c r="AY52" s="599" t="s">
        <v>62</v>
      </c>
      <c r="AZ52" s="600"/>
      <c r="BA52" s="600"/>
      <c r="BB52" s="600"/>
      <c r="BC52" s="600"/>
      <c r="BD52" s="600"/>
      <c r="BE52" s="600"/>
      <c r="BF52" s="601"/>
      <c r="BG52" s="599" t="s">
        <v>57</v>
      </c>
      <c r="BH52" s="600"/>
      <c r="BI52" s="600"/>
      <c r="BJ52" s="600"/>
      <c r="BK52" s="600"/>
      <c r="BL52" s="600"/>
      <c r="BM52" s="600"/>
      <c r="BN52" s="601"/>
      <c r="BO52" s="625" t="s">
        <v>58</v>
      </c>
      <c r="BP52" s="626"/>
      <c r="BQ52" s="626"/>
      <c r="BR52" s="626"/>
      <c r="BS52" s="626"/>
      <c r="BT52" s="626"/>
      <c r="BU52" s="626"/>
      <c r="BV52" s="604"/>
      <c r="BW52" s="599" t="s">
        <v>63</v>
      </c>
      <c r="BX52" s="600"/>
      <c r="BY52" s="600"/>
      <c r="BZ52" s="600"/>
      <c r="CA52" s="600"/>
      <c r="CB52" s="600"/>
      <c r="CC52" s="600"/>
      <c r="CD52" s="601"/>
      <c r="CE52" s="634" t="s">
        <v>64</v>
      </c>
      <c r="CF52" s="635"/>
      <c r="CG52" s="635"/>
      <c r="CH52" s="635"/>
      <c r="CI52" s="635"/>
      <c r="CJ52" s="635"/>
      <c r="CK52" s="636"/>
      <c r="CL52" s="597" t="s">
        <v>65</v>
      </c>
      <c r="CM52" s="597"/>
      <c r="CN52" s="597"/>
      <c r="CO52" s="597"/>
      <c r="CP52" s="597"/>
      <c r="CQ52" s="597"/>
      <c r="CR52" s="597"/>
      <c r="CS52" s="597"/>
      <c r="CT52" s="687"/>
      <c r="CU52" s="622" t="s">
        <v>66</v>
      </c>
      <c r="CV52" s="615"/>
      <c r="CW52" s="615"/>
      <c r="CX52" s="615"/>
      <c r="CY52" s="615"/>
      <c r="CZ52" s="615"/>
      <c r="DA52" s="615"/>
      <c r="DB52" s="615"/>
      <c r="DC52" s="616"/>
      <c r="DD52" s="699"/>
      <c r="DE52" s="700"/>
      <c r="DF52" s="700"/>
      <c r="DG52" s="700"/>
      <c r="DH52" s="700"/>
      <c r="DI52" s="700"/>
      <c r="DJ52" s="700"/>
    </row>
    <row r="53" spans="1:114" s="190" customFormat="1" ht="24" customHeight="1">
      <c r="A53" s="604">
        <v>1</v>
      </c>
      <c r="B53" s="605"/>
      <c r="C53" s="618">
        <v>13</v>
      </c>
      <c r="D53" s="618"/>
      <c r="E53" s="618"/>
      <c r="F53" s="618"/>
      <c r="G53" s="618"/>
      <c r="H53" s="618"/>
      <c r="I53" s="618"/>
      <c r="J53" s="618"/>
      <c r="K53" s="618">
        <v>14</v>
      </c>
      <c r="L53" s="618"/>
      <c r="M53" s="618"/>
      <c r="N53" s="618"/>
      <c r="O53" s="618"/>
      <c r="P53" s="618"/>
      <c r="Q53" s="618"/>
      <c r="R53" s="618"/>
      <c r="S53" s="618">
        <v>15</v>
      </c>
      <c r="T53" s="618"/>
      <c r="U53" s="618"/>
      <c r="V53" s="618"/>
      <c r="W53" s="618"/>
      <c r="X53" s="618"/>
      <c r="Y53" s="618"/>
      <c r="Z53" s="618"/>
      <c r="AA53" s="618">
        <v>16</v>
      </c>
      <c r="AB53" s="618"/>
      <c r="AC53" s="618"/>
      <c r="AD53" s="618"/>
      <c r="AE53" s="618"/>
      <c r="AF53" s="618"/>
      <c r="AG53" s="618"/>
      <c r="AH53" s="618"/>
      <c r="AI53" s="618">
        <v>17</v>
      </c>
      <c r="AJ53" s="618"/>
      <c r="AK53" s="618"/>
      <c r="AL53" s="618"/>
      <c r="AM53" s="618"/>
      <c r="AN53" s="618"/>
      <c r="AO53" s="618"/>
      <c r="AP53" s="618"/>
      <c r="AQ53" s="618">
        <v>18</v>
      </c>
      <c r="AR53" s="618"/>
      <c r="AS53" s="618"/>
      <c r="AT53" s="618"/>
      <c r="AU53" s="618"/>
      <c r="AV53" s="618"/>
      <c r="AW53" s="618"/>
      <c r="AX53" s="618"/>
      <c r="AY53" s="618">
        <v>19</v>
      </c>
      <c r="AZ53" s="618"/>
      <c r="BA53" s="618"/>
      <c r="BB53" s="618"/>
      <c r="BC53" s="618"/>
      <c r="BD53" s="618"/>
      <c r="BE53" s="618"/>
      <c r="BF53" s="618"/>
      <c r="BG53" s="618">
        <v>20</v>
      </c>
      <c r="BH53" s="618"/>
      <c r="BI53" s="618"/>
      <c r="BJ53" s="618"/>
      <c r="BK53" s="618"/>
      <c r="BL53" s="618"/>
      <c r="BM53" s="618"/>
      <c r="BN53" s="618"/>
      <c r="BO53" s="618">
        <v>21</v>
      </c>
      <c r="BP53" s="618"/>
      <c r="BQ53" s="618"/>
      <c r="BR53" s="618"/>
      <c r="BS53" s="618"/>
      <c r="BT53" s="618"/>
      <c r="BU53" s="618"/>
      <c r="BV53" s="618"/>
      <c r="BW53" s="618">
        <v>22</v>
      </c>
      <c r="BX53" s="618"/>
      <c r="BY53" s="618"/>
      <c r="BZ53" s="618"/>
      <c r="CA53" s="618"/>
      <c r="CB53" s="618"/>
      <c r="CC53" s="618"/>
      <c r="CD53" s="618"/>
      <c r="CE53" s="648">
        <v>23</v>
      </c>
      <c r="CF53" s="621"/>
      <c r="CG53" s="621"/>
      <c r="CH53" s="621"/>
      <c r="CI53" s="621"/>
      <c r="CJ53" s="621"/>
      <c r="CK53" s="617"/>
      <c r="CL53" s="624">
        <v>24</v>
      </c>
      <c r="CM53" s="621"/>
      <c r="CN53" s="621"/>
      <c r="CO53" s="621"/>
      <c r="CP53" s="621"/>
      <c r="CQ53" s="621"/>
      <c r="CR53" s="621"/>
      <c r="CS53" s="621"/>
      <c r="CT53" s="617"/>
      <c r="CU53" s="624">
        <v>25</v>
      </c>
      <c r="CV53" s="621"/>
      <c r="CW53" s="621"/>
      <c r="CX53" s="621"/>
      <c r="CY53" s="621"/>
      <c r="CZ53" s="621"/>
      <c r="DA53" s="621"/>
      <c r="DB53" s="621"/>
      <c r="DC53" s="617"/>
      <c r="DD53" s="624">
        <v>26</v>
      </c>
      <c r="DE53" s="621"/>
      <c r="DF53" s="621"/>
      <c r="DG53" s="621"/>
      <c r="DH53" s="621"/>
      <c r="DI53" s="621"/>
      <c r="DJ53" s="621"/>
    </row>
    <row r="54" spans="3:115" s="184" customFormat="1" ht="12" customHeight="1">
      <c r="C54" s="603"/>
      <c r="D54" s="603"/>
      <c r="E54" s="603"/>
      <c r="F54" s="603"/>
      <c r="G54" s="603"/>
      <c r="H54" s="603"/>
      <c r="I54" s="603"/>
      <c r="J54" s="189"/>
      <c r="K54" s="603"/>
      <c r="L54" s="603"/>
      <c r="M54" s="603"/>
      <c r="N54" s="603"/>
      <c r="O54" s="603"/>
      <c r="P54" s="603"/>
      <c r="Q54" s="603"/>
      <c r="R54" s="189"/>
      <c r="S54" s="603"/>
      <c r="T54" s="603"/>
      <c r="U54" s="603"/>
      <c r="V54" s="603"/>
      <c r="W54" s="603"/>
      <c r="X54" s="603"/>
      <c r="Y54" s="603"/>
      <c r="Z54" s="189"/>
      <c r="AA54" s="603"/>
      <c r="AB54" s="603"/>
      <c r="AC54" s="603"/>
      <c r="AD54" s="603"/>
      <c r="AE54" s="603"/>
      <c r="AF54" s="603"/>
      <c r="AG54" s="603"/>
      <c r="AH54" s="189"/>
      <c r="AI54" s="603"/>
      <c r="AJ54" s="603"/>
      <c r="AK54" s="603"/>
      <c r="AL54" s="603"/>
      <c r="AM54" s="603"/>
      <c r="AN54" s="603"/>
      <c r="AO54" s="603"/>
      <c r="AP54" s="189"/>
      <c r="AQ54" s="603"/>
      <c r="AR54" s="603"/>
      <c r="AS54" s="603"/>
      <c r="AT54" s="603"/>
      <c r="AU54" s="603"/>
      <c r="AV54" s="603"/>
      <c r="AW54" s="603"/>
      <c r="AX54" s="189"/>
      <c r="AY54" s="603"/>
      <c r="AZ54" s="603"/>
      <c r="BA54" s="603"/>
      <c r="BB54" s="603"/>
      <c r="BC54" s="603"/>
      <c r="BD54" s="603"/>
      <c r="BE54" s="603"/>
      <c r="BF54" s="189"/>
      <c r="BG54" s="603"/>
      <c r="BH54" s="603"/>
      <c r="BI54" s="603"/>
      <c r="BJ54" s="603"/>
      <c r="BK54" s="603"/>
      <c r="BL54" s="603"/>
      <c r="BM54" s="603"/>
      <c r="BN54" s="189"/>
      <c r="BO54" s="603"/>
      <c r="BP54" s="603"/>
      <c r="BQ54" s="603"/>
      <c r="BR54" s="603"/>
      <c r="BS54" s="603"/>
      <c r="BT54" s="603"/>
      <c r="BU54" s="603"/>
      <c r="BV54" s="189"/>
      <c r="BW54" s="603"/>
      <c r="BX54" s="603"/>
      <c r="BY54" s="603"/>
      <c r="BZ54" s="603"/>
      <c r="CA54" s="603"/>
      <c r="CB54" s="603"/>
      <c r="CC54" s="603"/>
      <c r="CD54" s="189"/>
      <c r="CE54" s="603"/>
      <c r="CF54" s="603"/>
      <c r="CG54" s="603"/>
      <c r="CH54" s="603"/>
      <c r="CI54" s="603"/>
      <c r="CJ54" s="603"/>
      <c r="CK54" s="603"/>
      <c r="CL54" s="189"/>
      <c r="CM54" s="603"/>
      <c r="CN54" s="603"/>
      <c r="CO54" s="603"/>
      <c r="CP54" s="603"/>
      <c r="CQ54" s="603"/>
      <c r="CR54" s="603"/>
      <c r="CS54" s="603"/>
      <c r="CT54" s="189"/>
      <c r="CU54" s="603"/>
      <c r="CV54" s="603"/>
      <c r="CW54" s="603"/>
      <c r="CX54" s="603"/>
      <c r="CY54" s="603"/>
      <c r="CZ54" s="603"/>
      <c r="DA54" s="603"/>
      <c r="DB54" s="189"/>
      <c r="DC54" s="189"/>
      <c r="DD54" s="603"/>
      <c r="DE54" s="603"/>
      <c r="DF54" s="603"/>
      <c r="DG54" s="603"/>
      <c r="DH54" s="603"/>
      <c r="DI54" s="603"/>
      <c r="DJ54" s="603"/>
      <c r="DK54" s="138"/>
    </row>
    <row r="55" spans="1:115" s="384" customFormat="1" ht="24.75" customHeight="1">
      <c r="A55" s="385">
        <v>2000</v>
      </c>
      <c r="B55" s="382"/>
      <c r="C55" s="673">
        <v>4429</v>
      </c>
      <c r="D55" s="673"/>
      <c r="E55" s="673"/>
      <c r="F55" s="673"/>
      <c r="G55" s="673"/>
      <c r="H55" s="673"/>
      <c r="I55" s="673"/>
      <c r="J55" s="673"/>
      <c r="K55" s="674">
        <v>356</v>
      </c>
      <c r="L55" s="674"/>
      <c r="M55" s="674"/>
      <c r="N55" s="674"/>
      <c r="O55" s="674"/>
      <c r="P55" s="674"/>
      <c r="Q55" s="544"/>
      <c r="R55" s="544"/>
      <c r="S55" s="674">
        <v>45</v>
      </c>
      <c r="T55" s="674"/>
      <c r="U55" s="674"/>
      <c r="V55" s="674"/>
      <c r="W55" s="674"/>
      <c r="X55" s="674"/>
      <c r="Y55" s="544"/>
      <c r="Z55" s="544"/>
      <c r="AA55" s="674">
        <v>527</v>
      </c>
      <c r="AB55" s="674"/>
      <c r="AC55" s="674"/>
      <c r="AD55" s="674"/>
      <c r="AE55" s="674"/>
      <c r="AF55" s="674"/>
      <c r="AG55" s="544"/>
      <c r="AH55" s="544"/>
      <c r="AI55" s="674">
        <v>532</v>
      </c>
      <c r="AJ55" s="674"/>
      <c r="AK55" s="674"/>
      <c r="AL55" s="674"/>
      <c r="AM55" s="674"/>
      <c r="AN55" s="674"/>
      <c r="AO55" s="544"/>
      <c r="AP55" s="544"/>
      <c r="AQ55" s="674">
        <v>113</v>
      </c>
      <c r="AR55" s="674"/>
      <c r="AS55" s="674"/>
      <c r="AT55" s="674"/>
      <c r="AU55" s="674"/>
      <c r="AV55" s="674"/>
      <c r="AW55" s="544"/>
      <c r="AX55" s="544"/>
      <c r="AY55" s="674">
        <v>58</v>
      </c>
      <c r="AZ55" s="674"/>
      <c r="BA55" s="674"/>
      <c r="BB55" s="674"/>
      <c r="BC55" s="674"/>
      <c r="BD55" s="674"/>
      <c r="BE55" s="544"/>
      <c r="BF55" s="544"/>
      <c r="BG55" s="673">
        <v>1253</v>
      </c>
      <c r="BH55" s="673"/>
      <c r="BI55" s="673"/>
      <c r="BJ55" s="673"/>
      <c r="BK55" s="673"/>
      <c r="BL55" s="673"/>
      <c r="BM55" s="673"/>
      <c r="BN55" s="544"/>
      <c r="BO55" s="674">
        <v>560</v>
      </c>
      <c r="BP55" s="674"/>
      <c r="BQ55" s="674"/>
      <c r="BR55" s="674"/>
      <c r="BS55" s="674"/>
      <c r="BT55" s="674"/>
      <c r="BU55" s="544"/>
      <c r="BV55" s="544"/>
      <c r="BW55" s="674">
        <v>28</v>
      </c>
      <c r="BX55" s="674"/>
      <c r="BY55" s="674"/>
      <c r="BZ55" s="674"/>
      <c r="CA55" s="674"/>
      <c r="CB55" s="674"/>
      <c r="CC55" s="544"/>
      <c r="CD55" s="544"/>
      <c r="CE55" s="674">
        <v>957</v>
      </c>
      <c r="CF55" s="674"/>
      <c r="CG55" s="674"/>
      <c r="CH55" s="674"/>
      <c r="CI55" s="674"/>
      <c r="CJ55" s="674"/>
      <c r="CK55" s="544"/>
      <c r="CL55" s="673">
        <v>25603</v>
      </c>
      <c r="CM55" s="673"/>
      <c r="CN55" s="673"/>
      <c r="CO55" s="673"/>
      <c r="CP55" s="673"/>
      <c r="CQ55" s="673"/>
      <c r="CR55" s="673"/>
      <c r="CS55" s="673"/>
      <c r="CT55" s="544"/>
      <c r="CU55" s="673">
        <v>31689</v>
      </c>
      <c r="CV55" s="673"/>
      <c r="CW55" s="673"/>
      <c r="CX55" s="673"/>
      <c r="CY55" s="673"/>
      <c r="CZ55" s="673"/>
      <c r="DA55" s="673"/>
      <c r="DB55" s="673"/>
      <c r="DC55" s="544"/>
      <c r="DD55" s="673">
        <v>987</v>
      </c>
      <c r="DE55" s="673"/>
      <c r="DF55" s="673"/>
      <c r="DG55" s="673"/>
      <c r="DH55" s="673"/>
      <c r="DI55" s="673"/>
      <c r="DJ55" s="673"/>
      <c r="DK55" s="383"/>
    </row>
    <row r="56" spans="1:115" s="384" customFormat="1" ht="26.25" customHeight="1">
      <c r="A56" s="385">
        <v>2001</v>
      </c>
      <c r="B56" s="388"/>
      <c r="C56" s="673">
        <f>SUM(K56:CK56)</f>
        <v>4136</v>
      </c>
      <c r="D56" s="673"/>
      <c r="E56" s="673"/>
      <c r="F56" s="673"/>
      <c r="G56" s="673"/>
      <c r="H56" s="673"/>
      <c r="I56" s="673"/>
      <c r="J56" s="673"/>
      <c r="K56" s="674">
        <v>284</v>
      </c>
      <c r="L56" s="674"/>
      <c r="M56" s="674"/>
      <c r="N56" s="674"/>
      <c r="O56" s="674"/>
      <c r="P56" s="674"/>
      <c r="Q56" s="545"/>
      <c r="R56" s="544"/>
      <c r="S56" s="674">
        <v>43</v>
      </c>
      <c r="T56" s="674"/>
      <c r="U56" s="674"/>
      <c r="V56" s="674"/>
      <c r="W56" s="674"/>
      <c r="X56" s="674"/>
      <c r="Y56" s="545"/>
      <c r="Z56" s="544"/>
      <c r="AA56" s="674">
        <v>540</v>
      </c>
      <c r="AB56" s="674"/>
      <c r="AC56" s="674"/>
      <c r="AD56" s="674"/>
      <c r="AE56" s="674"/>
      <c r="AF56" s="674"/>
      <c r="AG56" s="545"/>
      <c r="AH56" s="544"/>
      <c r="AI56" s="674">
        <v>527</v>
      </c>
      <c r="AJ56" s="674"/>
      <c r="AK56" s="674"/>
      <c r="AL56" s="674"/>
      <c r="AM56" s="674"/>
      <c r="AN56" s="674"/>
      <c r="AO56" s="545"/>
      <c r="AP56" s="544"/>
      <c r="AQ56" s="674">
        <v>108</v>
      </c>
      <c r="AR56" s="674"/>
      <c r="AS56" s="674"/>
      <c r="AT56" s="674"/>
      <c r="AU56" s="674"/>
      <c r="AV56" s="674"/>
      <c r="AW56" s="545"/>
      <c r="AX56" s="544"/>
      <c r="AY56" s="674">
        <v>57</v>
      </c>
      <c r="AZ56" s="674"/>
      <c r="BA56" s="674"/>
      <c r="BB56" s="674"/>
      <c r="BC56" s="674"/>
      <c r="BD56" s="674"/>
      <c r="BE56" s="545"/>
      <c r="BF56" s="544"/>
      <c r="BG56" s="673">
        <v>1130</v>
      </c>
      <c r="BH56" s="673"/>
      <c r="BI56" s="673"/>
      <c r="BJ56" s="673"/>
      <c r="BK56" s="673"/>
      <c r="BL56" s="673"/>
      <c r="BM56" s="673"/>
      <c r="BN56" s="544"/>
      <c r="BO56" s="674">
        <v>484</v>
      </c>
      <c r="BP56" s="674"/>
      <c r="BQ56" s="674"/>
      <c r="BR56" s="674"/>
      <c r="BS56" s="674"/>
      <c r="BT56" s="674"/>
      <c r="BU56" s="545"/>
      <c r="BV56" s="544"/>
      <c r="BW56" s="674">
        <v>28</v>
      </c>
      <c r="BX56" s="674"/>
      <c r="BY56" s="674"/>
      <c r="BZ56" s="674"/>
      <c r="CA56" s="674"/>
      <c r="CB56" s="674"/>
      <c r="CC56" s="545"/>
      <c r="CD56" s="544"/>
      <c r="CE56" s="674">
        <v>935</v>
      </c>
      <c r="CF56" s="674"/>
      <c r="CG56" s="674"/>
      <c r="CH56" s="674"/>
      <c r="CI56" s="674"/>
      <c r="CJ56" s="674"/>
      <c r="CK56" s="544"/>
      <c r="CL56" s="673">
        <v>26144</v>
      </c>
      <c r="CM56" s="673"/>
      <c r="CN56" s="673"/>
      <c r="CO56" s="673"/>
      <c r="CP56" s="673"/>
      <c r="CQ56" s="673"/>
      <c r="CR56" s="673"/>
      <c r="CS56" s="673"/>
      <c r="CT56" s="544"/>
      <c r="CU56" s="673">
        <v>32106</v>
      </c>
      <c r="CV56" s="673"/>
      <c r="CW56" s="673"/>
      <c r="CX56" s="673"/>
      <c r="CY56" s="673"/>
      <c r="CZ56" s="673"/>
      <c r="DA56" s="673"/>
      <c r="DB56" s="673"/>
      <c r="DC56" s="544"/>
      <c r="DD56" s="673">
        <v>1005</v>
      </c>
      <c r="DE56" s="673"/>
      <c r="DF56" s="673"/>
      <c r="DG56" s="673"/>
      <c r="DH56" s="673"/>
      <c r="DI56" s="673"/>
      <c r="DJ56" s="673"/>
      <c r="DK56" s="383"/>
    </row>
    <row r="57" spans="3:115" s="384" customFormat="1" ht="12" customHeight="1">
      <c r="C57" s="673"/>
      <c r="D57" s="673"/>
      <c r="E57" s="673"/>
      <c r="F57" s="673"/>
      <c r="G57" s="673"/>
      <c r="H57" s="673"/>
      <c r="I57" s="673"/>
      <c r="J57" s="544"/>
      <c r="K57" s="674"/>
      <c r="L57" s="674"/>
      <c r="M57" s="674"/>
      <c r="N57" s="674"/>
      <c r="O57" s="674"/>
      <c r="P57" s="674"/>
      <c r="Q57" s="544"/>
      <c r="R57" s="544"/>
      <c r="S57" s="674"/>
      <c r="T57" s="674"/>
      <c r="U57" s="674"/>
      <c r="V57" s="674"/>
      <c r="W57" s="674"/>
      <c r="X57" s="674"/>
      <c r="Y57" s="544"/>
      <c r="Z57" s="544"/>
      <c r="AA57" s="674"/>
      <c r="AB57" s="674"/>
      <c r="AC57" s="674"/>
      <c r="AD57" s="674"/>
      <c r="AE57" s="674"/>
      <c r="AF57" s="674"/>
      <c r="AG57" s="544"/>
      <c r="AH57" s="544"/>
      <c r="AI57" s="674"/>
      <c r="AJ57" s="674"/>
      <c r="AK57" s="674"/>
      <c r="AL57" s="674"/>
      <c r="AM57" s="674"/>
      <c r="AN57" s="674"/>
      <c r="AO57" s="544"/>
      <c r="AP57" s="544"/>
      <c r="AQ57" s="674"/>
      <c r="AR57" s="674"/>
      <c r="AS57" s="674"/>
      <c r="AT57" s="674"/>
      <c r="AU57" s="674"/>
      <c r="AV57" s="674"/>
      <c r="AW57" s="544"/>
      <c r="AX57" s="544"/>
      <c r="AY57" s="674"/>
      <c r="AZ57" s="674"/>
      <c r="BA57" s="674"/>
      <c r="BB57" s="674"/>
      <c r="BC57" s="674"/>
      <c r="BD57" s="674"/>
      <c r="BE57" s="544"/>
      <c r="BF57" s="544"/>
      <c r="BG57" s="673"/>
      <c r="BH57" s="673"/>
      <c r="BI57" s="673"/>
      <c r="BJ57" s="673"/>
      <c r="BK57" s="673"/>
      <c r="BL57" s="673"/>
      <c r="BM57" s="673"/>
      <c r="BN57" s="544"/>
      <c r="BO57" s="674"/>
      <c r="BP57" s="674"/>
      <c r="BQ57" s="674"/>
      <c r="BR57" s="674"/>
      <c r="BS57" s="674"/>
      <c r="BT57" s="674"/>
      <c r="BU57" s="544"/>
      <c r="BV57" s="544"/>
      <c r="BW57" s="674"/>
      <c r="BX57" s="674"/>
      <c r="BY57" s="674"/>
      <c r="BZ57" s="674"/>
      <c r="CA57" s="674"/>
      <c r="CB57" s="674"/>
      <c r="CC57" s="544"/>
      <c r="CD57" s="544"/>
      <c r="CE57" s="674"/>
      <c r="CF57" s="674"/>
      <c r="CG57" s="674"/>
      <c r="CH57" s="674"/>
      <c r="CI57" s="674"/>
      <c r="CJ57" s="544"/>
      <c r="CK57" s="544"/>
      <c r="CL57" s="673"/>
      <c r="CM57" s="673"/>
      <c r="CN57" s="673"/>
      <c r="CO57" s="673"/>
      <c r="CP57" s="673"/>
      <c r="CQ57" s="673"/>
      <c r="CR57" s="673"/>
      <c r="CS57" s="673"/>
      <c r="CT57" s="544"/>
      <c r="CU57" s="673"/>
      <c r="CV57" s="673"/>
      <c r="CW57" s="673"/>
      <c r="CX57" s="673"/>
      <c r="CY57" s="673"/>
      <c r="CZ57" s="673"/>
      <c r="DA57" s="673"/>
      <c r="DB57" s="673"/>
      <c r="DC57" s="544"/>
      <c r="DD57" s="673"/>
      <c r="DE57" s="673"/>
      <c r="DF57" s="673"/>
      <c r="DG57" s="673"/>
      <c r="DH57" s="673"/>
      <c r="DI57" s="673"/>
      <c r="DJ57" s="673"/>
      <c r="DK57" s="386"/>
    </row>
    <row r="58" spans="1:115" s="384" customFormat="1" ht="26.25" customHeight="1">
      <c r="A58" s="385">
        <v>2001</v>
      </c>
      <c r="B58" s="388" t="s">
        <v>41</v>
      </c>
      <c r="C58" s="673">
        <f>SUM(K58:CK58)</f>
        <v>4368</v>
      </c>
      <c r="D58" s="673"/>
      <c r="E58" s="673"/>
      <c r="F58" s="673"/>
      <c r="G58" s="673"/>
      <c r="H58" s="673"/>
      <c r="I58" s="673"/>
      <c r="J58" s="673"/>
      <c r="K58" s="674">
        <v>357</v>
      </c>
      <c r="L58" s="674"/>
      <c r="M58" s="674"/>
      <c r="N58" s="674"/>
      <c r="O58" s="674"/>
      <c r="P58" s="674"/>
      <c r="Q58" s="544"/>
      <c r="R58" s="544"/>
      <c r="S58" s="674">
        <v>45</v>
      </c>
      <c r="T58" s="674"/>
      <c r="U58" s="674"/>
      <c r="V58" s="674"/>
      <c r="W58" s="674"/>
      <c r="X58" s="674"/>
      <c r="Y58" s="544"/>
      <c r="Z58" s="544"/>
      <c r="AA58" s="674">
        <v>526</v>
      </c>
      <c r="AB58" s="674"/>
      <c r="AC58" s="674"/>
      <c r="AD58" s="674"/>
      <c r="AE58" s="674"/>
      <c r="AF58" s="674"/>
      <c r="AG58" s="544"/>
      <c r="AH58" s="544"/>
      <c r="AI58" s="674">
        <v>533</v>
      </c>
      <c r="AJ58" s="674"/>
      <c r="AK58" s="674"/>
      <c r="AL58" s="674"/>
      <c r="AM58" s="674"/>
      <c r="AN58" s="674"/>
      <c r="AO58" s="544"/>
      <c r="AP58" s="544"/>
      <c r="AQ58" s="674">
        <v>112</v>
      </c>
      <c r="AR58" s="674"/>
      <c r="AS58" s="674"/>
      <c r="AT58" s="674"/>
      <c r="AU58" s="674"/>
      <c r="AV58" s="674"/>
      <c r="AW58" s="544"/>
      <c r="AX58" s="544"/>
      <c r="AY58" s="674">
        <v>58</v>
      </c>
      <c r="AZ58" s="674"/>
      <c r="BA58" s="674"/>
      <c r="BB58" s="674"/>
      <c r="BC58" s="674"/>
      <c r="BD58" s="674"/>
      <c r="BE58" s="544"/>
      <c r="BF58" s="544"/>
      <c r="BG58" s="673">
        <v>1222</v>
      </c>
      <c r="BH58" s="673"/>
      <c r="BI58" s="673"/>
      <c r="BJ58" s="673"/>
      <c r="BK58" s="673"/>
      <c r="BL58" s="673"/>
      <c r="BM58" s="673"/>
      <c r="BN58" s="544"/>
      <c r="BO58" s="674">
        <v>536</v>
      </c>
      <c r="BP58" s="674"/>
      <c r="BQ58" s="674"/>
      <c r="BR58" s="674"/>
      <c r="BS58" s="674"/>
      <c r="BT58" s="674"/>
      <c r="BU58" s="544"/>
      <c r="BV58" s="544"/>
      <c r="BW58" s="674">
        <v>28</v>
      </c>
      <c r="BX58" s="674"/>
      <c r="BY58" s="674"/>
      <c r="BZ58" s="674"/>
      <c r="CA58" s="674"/>
      <c r="CB58" s="674"/>
      <c r="CC58" s="544"/>
      <c r="CD58" s="544"/>
      <c r="CE58" s="674">
        <v>951</v>
      </c>
      <c r="CF58" s="674"/>
      <c r="CG58" s="674"/>
      <c r="CH58" s="674"/>
      <c r="CI58" s="674"/>
      <c r="CJ58" s="674"/>
      <c r="CK58" s="544"/>
      <c r="CL58" s="673">
        <v>25741</v>
      </c>
      <c r="CM58" s="673"/>
      <c r="CN58" s="673"/>
      <c r="CO58" s="673"/>
      <c r="CP58" s="673"/>
      <c r="CQ58" s="673"/>
      <c r="CR58" s="673"/>
      <c r="CS58" s="673"/>
      <c r="CT58" s="544"/>
      <c r="CU58" s="673">
        <v>31801</v>
      </c>
      <c r="CV58" s="673"/>
      <c r="CW58" s="673"/>
      <c r="CX58" s="673"/>
      <c r="CY58" s="673"/>
      <c r="CZ58" s="673"/>
      <c r="DA58" s="673"/>
      <c r="DB58" s="673"/>
      <c r="DC58" s="544"/>
      <c r="DD58" s="673">
        <v>988</v>
      </c>
      <c r="DE58" s="673"/>
      <c r="DF58" s="673"/>
      <c r="DG58" s="673"/>
      <c r="DH58" s="673"/>
      <c r="DI58" s="673"/>
      <c r="DJ58" s="673"/>
      <c r="DK58" s="383"/>
    </row>
    <row r="59" spans="1:115" s="384" customFormat="1" ht="26.25" customHeight="1">
      <c r="A59" s="385"/>
      <c r="B59" s="388" t="s">
        <v>111</v>
      </c>
      <c r="C59" s="673">
        <v>4298</v>
      </c>
      <c r="D59" s="673"/>
      <c r="E59" s="673"/>
      <c r="F59" s="673"/>
      <c r="G59" s="673"/>
      <c r="H59" s="673"/>
      <c r="I59" s="673"/>
      <c r="J59" s="673"/>
      <c r="K59" s="674">
        <v>299</v>
      </c>
      <c r="L59" s="674"/>
      <c r="M59" s="674"/>
      <c r="N59" s="674"/>
      <c r="O59" s="674"/>
      <c r="P59" s="674"/>
      <c r="Q59" s="544"/>
      <c r="R59" s="544"/>
      <c r="S59" s="674">
        <v>43</v>
      </c>
      <c r="T59" s="674"/>
      <c r="U59" s="674"/>
      <c r="V59" s="674"/>
      <c r="W59" s="674"/>
      <c r="X59" s="674"/>
      <c r="Y59" s="544"/>
      <c r="Z59" s="544"/>
      <c r="AA59" s="674">
        <v>526</v>
      </c>
      <c r="AB59" s="674"/>
      <c r="AC59" s="674"/>
      <c r="AD59" s="674"/>
      <c r="AE59" s="674"/>
      <c r="AF59" s="674"/>
      <c r="AG59" s="544"/>
      <c r="AH59" s="544"/>
      <c r="AI59" s="674">
        <v>536</v>
      </c>
      <c r="AJ59" s="674"/>
      <c r="AK59" s="674"/>
      <c r="AL59" s="674"/>
      <c r="AM59" s="674"/>
      <c r="AN59" s="674"/>
      <c r="AO59" s="544"/>
      <c r="AP59" s="544"/>
      <c r="AQ59" s="674">
        <v>112</v>
      </c>
      <c r="AR59" s="674"/>
      <c r="AS59" s="674"/>
      <c r="AT59" s="674"/>
      <c r="AU59" s="674"/>
      <c r="AV59" s="674"/>
      <c r="AW59" s="544"/>
      <c r="AX59" s="544"/>
      <c r="AY59" s="674">
        <v>58</v>
      </c>
      <c r="AZ59" s="674"/>
      <c r="BA59" s="674"/>
      <c r="BB59" s="674"/>
      <c r="BC59" s="674"/>
      <c r="BD59" s="674"/>
      <c r="BE59" s="544"/>
      <c r="BF59" s="544"/>
      <c r="BG59" s="673">
        <v>1218</v>
      </c>
      <c r="BH59" s="673"/>
      <c r="BI59" s="673"/>
      <c r="BJ59" s="673"/>
      <c r="BK59" s="673"/>
      <c r="BL59" s="673"/>
      <c r="BM59" s="673"/>
      <c r="BN59" s="544"/>
      <c r="BO59" s="674">
        <v>532</v>
      </c>
      <c r="BP59" s="674"/>
      <c r="BQ59" s="674"/>
      <c r="BR59" s="674"/>
      <c r="BS59" s="674"/>
      <c r="BT59" s="674"/>
      <c r="BU59" s="544"/>
      <c r="BV59" s="544"/>
      <c r="BW59" s="674">
        <v>28</v>
      </c>
      <c r="BX59" s="674"/>
      <c r="BY59" s="674"/>
      <c r="BZ59" s="674"/>
      <c r="CA59" s="674"/>
      <c r="CB59" s="674"/>
      <c r="CC59" s="544"/>
      <c r="CD59" s="544"/>
      <c r="CE59" s="674">
        <v>946</v>
      </c>
      <c r="CF59" s="674"/>
      <c r="CG59" s="674"/>
      <c r="CH59" s="674"/>
      <c r="CI59" s="674"/>
      <c r="CJ59" s="674"/>
      <c r="CK59" s="544"/>
      <c r="CL59" s="673">
        <v>25627</v>
      </c>
      <c r="CM59" s="673"/>
      <c r="CN59" s="673"/>
      <c r="CO59" s="673"/>
      <c r="CP59" s="673"/>
      <c r="CQ59" s="673"/>
      <c r="CR59" s="673"/>
      <c r="CS59" s="673"/>
      <c r="CT59" s="544"/>
      <c r="CU59" s="673">
        <v>31590</v>
      </c>
      <c r="CV59" s="673"/>
      <c r="CW59" s="673"/>
      <c r="CX59" s="673"/>
      <c r="CY59" s="673"/>
      <c r="CZ59" s="673"/>
      <c r="DA59" s="673"/>
      <c r="DB59" s="673"/>
      <c r="DC59" s="544"/>
      <c r="DD59" s="673">
        <v>988</v>
      </c>
      <c r="DE59" s="673"/>
      <c r="DF59" s="673"/>
      <c r="DG59" s="673"/>
      <c r="DH59" s="673"/>
      <c r="DI59" s="673"/>
      <c r="DJ59" s="673"/>
      <c r="DK59" s="383"/>
    </row>
    <row r="60" spans="1:115" s="384" customFormat="1" ht="26.25" customHeight="1">
      <c r="A60" s="385"/>
      <c r="B60" s="388" t="s">
        <v>112</v>
      </c>
      <c r="C60" s="673">
        <v>4305</v>
      </c>
      <c r="D60" s="673"/>
      <c r="E60" s="673"/>
      <c r="F60" s="673"/>
      <c r="G60" s="673"/>
      <c r="H60" s="673"/>
      <c r="I60" s="673"/>
      <c r="J60" s="673"/>
      <c r="K60" s="674">
        <v>300</v>
      </c>
      <c r="L60" s="674"/>
      <c r="M60" s="674"/>
      <c r="N60" s="674"/>
      <c r="O60" s="674"/>
      <c r="P60" s="674"/>
      <c r="Q60" s="544"/>
      <c r="R60" s="544"/>
      <c r="S60" s="674">
        <v>43</v>
      </c>
      <c r="T60" s="674"/>
      <c r="U60" s="674"/>
      <c r="V60" s="674"/>
      <c r="W60" s="674"/>
      <c r="X60" s="674"/>
      <c r="Y60" s="544"/>
      <c r="Z60" s="544"/>
      <c r="AA60" s="674">
        <v>526</v>
      </c>
      <c r="AB60" s="674"/>
      <c r="AC60" s="674"/>
      <c r="AD60" s="674"/>
      <c r="AE60" s="674"/>
      <c r="AF60" s="674"/>
      <c r="AG60" s="544"/>
      <c r="AH60" s="544"/>
      <c r="AI60" s="674">
        <v>540</v>
      </c>
      <c r="AJ60" s="674"/>
      <c r="AK60" s="674"/>
      <c r="AL60" s="674"/>
      <c r="AM60" s="674"/>
      <c r="AN60" s="674"/>
      <c r="AO60" s="544"/>
      <c r="AP60" s="544"/>
      <c r="AQ60" s="674">
        <v>112</v>
      </c>
      <c r="AR60" s="674"/>
      <c r="AS60" s="674"/>
      <c r="AT60" s="674"/>
      <c r="AU60" s="674"/>
      <c r="AV60" s="674"/>
      <c r="AW60" s="544"/>
      <c r="AX60" s="544"/>
      <c r="AY60" s="674">
        <v>58</v>
      </c>
      <c r="AZ60" s="674"/>
      <c r="BA60" s="674"/>
      <c r="BB60" s="674"/>
      <c r="BC60" s="674"/>
      <c r="BD60" s="674"/>
      <c r="BE60" s="544"/>
      <c r="BF60" s="544"/>
      <c r="BG60" s="673">
        <v>1218</v>
      </c>
      <c r="BH60" s="673"/>
      <c r="BI60" s="673"/>
      <c r="BJ60" s="673"/>
      <c r="BK60" s="673"/>
      <c r="BL60" s="673"/>
      <c r="BM60" s="673"/>
      <c r="BN60" s="544"/>
      <c r="BO60" s="674">
        <v>531</v>
      </c>
      <c r="BP60" s="674"/>
      <c r="BQ60" s="674"/>
      <c r="BR60" s="674"/>
      <c r="BS60" s="674"/>
      <c r="BT60" s="674"/>
      <c r="BU60" s="544"/>
      <c r="BV60" s="544"/>
      <c r="BW60" s="674">
        <v>28</v>
      </c>
      <c r="BX60" s="674"/>
      <c r="BY60" s="674"/>
      <c r="BZ60" s="674"/>
      <c r="CA60" s="674"/>
      <c r="CB60" s="674"/>
      <c r="CC60" s="544"/>
      <c r="CD60" s="544"/>
      <c r="CE60" s="674">
        <v>949</v>
      </c>
      <c r="CF60" s="674"/>
      <c r="CG60" s="674"/>
      <c r="CH60" s="674"/>
      <c r="CI60" s="674"/>
      <c r="CJ60" s="674"/>
      <c r="CK60" s="544"/>
      <c r="CL60" s="673">
        <v>25662</v>
      </c>
      <c r="CM60" s="673"/>
      <c r="CN60" s="673"/>
      <c r="CO60" s="673"/>
      <c r="CP60" s="673"/>
      <c r="CQ60" s="673"/>
      <c r="CR60" s="673"/>
      <c r="CS60" s="673"/>
      <c r="CT60" s="544"/>
      <c r="CU60" s="673">
        <v>31556</v>
      </c>
      <c r="CV60" s="673"/>
      <c r="CW60" s="673"/>
      <c r="CX60" s="673"/>
      <c r="CY60" s="673"/>
      <c r="CZ60" s="673"/>
      <c r="DA60" s="673"/>
      <c r="DB60" s="673"/>
      <c r="DC60" s="544"/>
      <c r="DD60" s="673">
        <v>988</v>
      </c>
      <c r="DE60" s="673"/>
      <c r="DF60" s="673"/>
      <c r="DG60" s="673"/>
      <c r="DH60" s="673"/>
      <c r="DI60" s="673"/>
      <c r="DJ60" s="673"/>
      <c r="DK60" s="383"/>
    </row>
    <row r="61" spans="1:115" s="384" customFormat="1" ht="26.25" customHeight="1">
      <c r="A61" s="385"/>
      <c r="B61" s="388" t="s">
        <v>113</v>
      </c>
      <c r="C61" s="673">
        <v>4312</v>
      </c>
      <c r="D61" s="673"/>
      <c r="E61" s="673"/>
      <c r="F61" s="673"/>
      <c r="G61" s="673"/>
      <c r="H61" s="673"/>
      <c r="I61" s="673"/>
      <c r="J61" s="673"/>
      <c r="K61" s="674">
        <v>302</v>
      </c>
      <c r="L61" s="674"/>
      <c r="M61" s="674"/>
      <c r="N61" s="674"/>
      <c r="O61" s="674"/>
      <c r="P61" s="674"/>
      <c r="Q61" s="544"/>
      <c r="R61" s="544"/>
      <c r="S61" s="674">
        <v>43</v>
      </c>
      <c r="T61" s="674"/>
      <c r="U61" s="674"/>
      <c r="V61" s="674"/>
      <c r="W61" s="674"/>
      <c r="X61" s="674"/>
      <c r="Y61" s="544"/>
      <c r="Z61" s="544"/>
      <c r="AA61" s="674">
        <v>536</v>
      </c>
      <c r="AB61" s="674"/>
      <c r="AC61" s="674"/>
      <c r="AD61" s="674"/>
      <c r="AE61" s="674"/>
      <c r="AF61" s="674"/>
      <c r="AG61" s="544"/>
      <c r="AH61" s="544"/>
      <c r="AI61" s="674">
        <v>540</v>
      </c>
      <c r="AJ61" s="674"/>
      <c r="AK61" s="674"/>
      <c r="AL61" s="674"/>
      <c r="AM61" s="674"/>
      <c r="AN61" s="674"/>
      <c r="AO61" s="544"/>
      <c r="AP61" s="544"/>
      <c r="AQ61" s="674">
        <v>112</v>
      </c>
      <c r="AR61" s="674"/>
      <c r="AS61" s="674"/>
      <c r="AT61" s="674"/>
      <c r="AU61" s="674"/>
      <c r="AV61" s="674"/>
      <c r="AW61" s="544"/>
      <c r="AX61" s="544"/>
      <c r="AY61" s="674">
        <v>58</v>
      </c>
      <c r="AZ61" s="674"/>
      <c r="BA61" s="674"/>
      <c r="BB61" s="674"/>
      <c r="BC61" s="674"/>
      <c r="BD61" s="674"/>
      <c r="BE61" s="544"/>
      <c r="BF61" s="544"/>
      <c r="BG61" s="673">
        <v>1215</v>
      </c>
      <c r="BH61" s="673"/>
      <c r="BI61" s="673"/>
      <c r="BJ61" s="673"/>
      <c r="BK61" s="673"/>
      <c r="BL61" s="673"/>
      <c r="BM61" s="673"/>
      <c r="BN61" s="544"/>
      <c r="BO61" s="674">
        <v>531</v>
      </c>
      <c r="BP61" s="674"/>
      <c r="BQ61" s="674"/>
      <c r="BR61" s="674"/>
      <c r="BS61" s="674"/>
      <c r="BT61" s="674"/>
      <c r="BU61" s="544"/>
      <c r="BV61" s="544"/>
      <c r="BW61" s="674">
        <v>28</v>
      </c>
      <c r="BX61" s="674"/>
      <c r="BY61" s="674"/>
      <c r="BZ61" s="674"/>
      <c r="CA61" s="674"/>
      <c r="CB61" s="674"/>
      <c r="CC61" s="544"/>
      <c r="CD61" s="544"/>
      <c r="CE61" s="674">
        <v>947</v>
      </c>
      <c r="CF61" s="674"/>
      <c r="CG61" s="674"/>
      <c r="CH61" s="674"/>
      <c r="CI61" s="674"/>
      <c r="CJ61" s="674"/>
      <c r="CK61" s="544"/>
      <c r="CL61" s="673">
        <v>25774</v>
      </c>
      <c r="CM61" s="673"/>
      <c r="CN61" s="673"/>
      <c r="CO61" s="673"/>
      <c r="CP61" s="673"/>
      <c r="CQ61" s="673"/>
      <c r="CR61" s="673"/>
      <c r="CS61" s="673"/>
      <c r="CT61" s="544"/>
      <c r="CU61" s="673">
        <v>31684</v>
      </c>
      <c r="CV61" s="673"/>
      <c r="CW61" s="673"/>
      <c r="CX61" s="673"/>
      <c r="CY61" s="673"/>
      <c r="CZ61" s="673"/>
      <c r="DA61" s="673"/>
      <c r="DB61" s="673"/>
      <c r="DC61" s="544"/>
      <c r="DD61" s="673">
        <v>989</v>
      </c>
      <c r="DE61" s="673"/>
      <c r="DF61" s="673"/>
      <c r="DG61" s="673"/>
      <c r="DH61" s="673"/>
      <c r="DI61" s="673"/>
      <c r="DJ61" s="673"/>
      <c r="DK61" s="383"/>
    </row>
    <row r="62" spans="1:115" s="384" customFormat="1" ht="26.25" customHeight="1">
      <c r="A62" s="385"/>
      <c r="B62" s="389" t="s">
        <v>114</v>
      </c>
      <c r="C62" s="673">
        <v>4327</v>
      </c>
      <c r="D62" s="673"/>
      <c r="E62" s="673"/>
      <c r="F62" s="673"/>
      <c r="G62" s="673"/>
      <c r="H62" s="673"/>
      <c r="I62" s="673"/>
      <c r="J62" s="673"/>
      <c r="K62" s="674">
        <v>300</v>
      </c>
      <c r="L62" s="674"/>
      <c r="M62" s="674"/>
      <c r="N62" s="674"/>
      <c r="O62" s="674"/>
      <c r="P62" s="674"/>
      <c r="Q62" s="544"/>
      <c r="R62" s="544"/>
      <c r="S62" s="674">
        <v>43</v>
      </c>
      <c r="T62" s="674"/>
      <c r="U62" s="674"/>
      <c r="V62" s="674"/>
      <c r="W62" s="674"/>
      <c r="X62" s="674"/>
      <c r="Y62" s="544"/>
      <c r="Z62" s="544"/>
      <c r="AA62" s="674">
        <v>544</v>
      </c>
      <c r="AB62" s="674"/>
      <c r="AC62" s="674"/>
      <c r="AD62" s="674"/>
      <c r="AE62" s="674"/>
      <c r="AF62" s="674"/>
      <c r="AG62" s="544"/>
      <c r="AH62" s="544"/>
      <c r="AI62" s="674">
        <v>549</v>
      </c>
      <c r="AJ62" s="674"/>
      <c r="AK62" s="674"/>
      <c r="AL62" s="674"/>
      <c r="AM62" s="674"/>
      <c r="AN62" s="674"/>
      <c r="AO62" s="544"/>
      <c r="AP62" s="544"/>
      <c r="AQ62" s="674">
        <v>112</v>
      </c>
      <c r="AR62" s="674"/>
      <c r="AS62" s="674"/>
      <c r="AT62" s="674"/>
      <c r="AU62" s="674"/>
      <c r="AV62" s="674"/>
      <c r="AW62" s="544"/>
      <c r="AX62" s="544"/>
      <c r="AY62" s="674">
        <v>58</v>
      </c>
      <c r="AZ62" s="674"/>
      <c r="BA62" s="674"/>
      <c r="BB62" s="674"/>
      <c r="BC62" s="674"/>
      <c r="BD62" s="674"/>
      <c r="BE62" s="544"/>
      <c r="BF62" s="544"/>
      <c r="BG62" s="673">
        <v>1212</v>
      </c>
      <c r="BH62" s="673"/>
      <c r="BI62" s="673"/>
      <c r="BJ62" s="673"/>
      <c r="BK62" s="673"/>
      <c r="BL62" s="673"/>
      <c r="BM62" s="673"/>
      <c r="BN62" s="544"/>
      <c r="BO62" s="674">
        <v>530</v>
      </c>
      <c r="BP62" s="674"/>
      <c r="BQ62" s="674"/>
      <c r="BR62" s="674"/>
      <c r="BS62" s="674"/>
      <c r="BT62" s="674"/>
      <c r="BU62" s="544"/>
      <c r="BV62" s="544"/>
      <c r="BW62" s="674">
        <v>28</v>
      </c>
      <c r="BX62" s="674"/>
      <c r="BY62" s="674"/>
      <c r="BZ62" s="674"/>
      <c r="CA62" s="674"/>
      <c r="CB62" s="674"/>
      <c r="CC62" s="544"/>
      <c r="CD62" s="544"/>
      <c r="CE62" s="674">
        <v>951</v>
      </c>
      <c r="CF62" s="674"/>
      <c r="CG62" s="674"/>
      <c r="CH62" s="674"/>
      <c r="CI62" s="674"/>
      <c r="CJ62" s="674"/>
      <c r="CK62" s="544"/>
      <c r="CL62" s="673">
        <v>25909</v>
      </c>
      <c r="CM62" s="673"/>
      <c r="CN62" s="673"/>
      <c r="CO62" s="673"/>
      <c r="CP62" s="673"/>
      <c r="CQ62" s="673"/>
      <c r="CR62" s="673"/>
      <c r="CS62" s="673"/>
      <c r="CT62" s="544"/>
      <c r="CU62" s="673">
        <v>31852</v>
      </c>
      <c r="CV62" s="673"/>
      <c r="CW62" s="673"/>
      <c r="CX62" s="673"/>
      <c r="CY62" s="673"/>
      <c r="CZ62" s="673"/>
      <c r="DA62" s="673"/>
      <c r="DB62" s="673"/>
      <c r="DC62" s="544"/>
      <c r="DD62" s="673">
        <v>989</v>
      </c>
      <c r="DE62" s="673"/>
      <c r="DF62" s="673"/>
      <c r="DG62" s="673"/>
      <c r="DH62" s="673"/>
      <c r="DI62" s="673"/>
      <c r="DJ62" s="673"/>
      <c r="DK62" s="383"/>
    </row>
    <row r="63" spans="1:115" s="384" customFormat="1" ht="26.25" customHeight="1">
      <c r="A63" s="385"/>
      <c r="B63" s="389" t="s">
        <v>115</v>
      </c>
      <c r="C63" s="673">
        <v>4328</v>
      </c>
      <c r="D63" s="673"/>
      <c r="E63" s="673"/>
      <c r="F63" s="673"/>
      <c r="G63" s="673"/>
      <c r="H63" s="673"/>
      <c r="I63" s="673"/>
      <c r="J63" s="673"/>
      <c r="K63" s="674">
        <v>302</v>
      </c>
      <c r="L63" s="674"/>
      <c r="M63" s="674"/>
      <c r="N63" s="674"/>
      <c r="O63" s="674"/>
      <c r="P63" s="674"/>
      <c r="Q63" s="544"/>
      <c r="R63" s="544"/>
      <c r="S63" s="674">
        <v>43</v>
      </c>
      <c r="T63" s="674"/>
      <c r="U63" s="674"/>
      <c r="V63" s="674"/>
      <c r="W63" s="674"/>
      <c r="X63" s="674"/>
      <c r="Y63" s="544"/>
      <c r="Z63" s="544"/>
      <c r="AA63" s="674">
        <v>544</v>
      </c>
      <c r="AB63" s="674"/>
      <c r="AC63" s="674"/>
      <c r="AD63" s="674"/>
      <c r="AE63" s="674"/>
      <c r="AF63" s="674"/>
      <c r="AG63" s="544"/>
      <c r="AH63" s="544"/>
      <c r="AI63" s="674">
        <v>550</v>
      </c>
      <c r="AJ63" s="674"/>
      <c r="AK63" s="674"/>
      <c r="AL63" s="674"/>
      <c r="AM63" s="674"/>
      <c r="AN63" s="674"/>
      <c r="AO63" s="544"/>
      <c r="AP63" s="544"/>
      <c r="AQ63" s="674">
        <v>111</v>
      </c>
      <c r="AR63" s="674"/>
      <c r="AS63" s="674"/>
      <c r="AT63" s="674"/>
      <c r="AU63" s="674"/>
      <c r="AV63" s="674"/>
      <c r="AW63" s="544"/>
      <c r="AX63" s="544"/>
      <c r="AY63" s="674">
        <v>58</v>
      </c>
      <c r="AZ63" s="674"/>
      <c r="BA63" s="674"/>
      <c r="BB63" s="674"/>
      <c r="BC63" s="674"/>
      <c r="BD63" s="674"/>
      <c r="BE63" s="544"/>
      <c r="BF63" s="544"/>
      <c r="BG63" s="673">
        <v>1211</v>
      </c>
      <c r="BH63" s="673"/>
      <c r="BI63" s="673"/>
      <c r="BJ63" s="673"/>
      <c r="BK63" s="673"/>
      <c r="BL63" s="673"/>
      <c r="BM63" s="673"/>
      <c r="BN63" s="544"/>
      <c r="BO63" s="674">
        <v>530</v>
      </c>
      <c r="BP63" s="674"/>
      <c r="BQ63" s="674"/>
      <c r="BR63" s="674"/>
      <c r="BS63" s="674"/>
      <c r="BT63" s="674"/>
      <c r="BU63" s="544"/>
      <c r="BV63" s="544"/>
      <c r="BW63" s="674">
        <v>28</v>
      </c>
      <c r="BX63" s="674"/>
      <c r="BY63" s="674"/>
      <c r="BZ63" s="674"/>
      <c r="CA63" s="674"/>
      <c r="CB63" s="674"/>
      <c r="CC63" s="544"/>
      <c r="CD63" s="544"/>
      <c r="CE63" s="674">
        <v>951</v>
      </c>
      <c r="CF63" s="674"/>
      <c r="CG63" s="674"/>
      <c r="CH63" s="674"/>
      <c r="CI63" s="674"/>
      <c r="CJ63" s="674"/>
      <c r="CK63" s="544"/>
      <c r="CL63" s="673">
        <v>26105</v>
      </c>
      <c r="CM63" s="673"/>
      <c r="CN63" s="673"/>
      <c r="CO63" s="673"/>
      <c r="CP63" s="673"/>
      <c r="CQ63" s="673"/>
      <c r="CR63" s="673"/>
      <c r="CS63" s="673"/>
      <c r="CT63" s="544"/>
      <c r="CU63" s="673">
        <v>32051</v>
      </c>
      <c r="CV63" s="673"/>
      <c r="CW63" s="673"/>
      <c r="CX63" s="673"/>
      <c r="CY63" s="673"/>
      <c r="CZ63" s="673"/>
      <c r="DA63" s="673"/>
      <c r="DB63" s="673"/>
      <c r="DC63" s="544"/>
      <c r="DD63" s="673">
        <v>990</v>
      </c>
      <c r="DE63" s="673"/>
      <c r="DF63" s="673"/>
      <c r="DG63" s="673"/>
      <c r="DH63" s="673"/>
      <c r="DI63" s="673"/>
      <c r="DJ63" s="673"/>
      <c r="DK63" s="383"/>
    </row>
    <row r="64" spans="1:115" s="384" customFormat="1" ht="26.25" customHeight="1">
      <c r="A64" s="385"/>
      <c r="B64" s="388" t="s">
        <v>116</v>
      </c>
      <c r="C64" s="673">
        <v>4321</v>
      </c>
      <c r="D64" s="673"/>
      <c r="E64" s="673"/>
      <c r="F64" s="673"/>
      <c r="G64" s="673"/>
      <c r="H64" s="673"/>
      <c r="I64" s="673"/>
      <c r="J64" s="673"/>
      <c r="K64" s="674">
        <v>301</v>
      </c>
      <c r="L64" s="674"/>
      <c r="M64" s="674"/>
      <c r="N64" s="674"/>
      <c r="O64" s="674"/>
      <c r="P64" s="674"/>
      <c r="Q64" s="544"/>
      <c r="R64" s="544"/>
      <c r="S64" s="674">
        <v>43</v>
      </c>
      <c r="T64" s="674"/>
      <c r="U64" s="674"/>
      <c r="V64" s="674"/>
      <c r="W64" s="674"/>
      <c r="X64" s="674"/>
      <c r="Y64" s="544"/>
      <c r="Z64" s="544"/>
      <c r="AA64" s="674">
        <v>544</v>
      </c>
      <c r="AB64" s="674"/>
      <c r="AC64" s="674"/>
      <c r="AD64" s="674"/>
      <c r="AE64" s="674"/>
      <c r="AF64" s="674"/>
      <c r="AG64" s="544"/>
      <c r="AH64" s="544"/>
      <c r="AI64" s="674">
        <v>549</v>
      </c>
      <c r="AJ64" s="674"/>
      <c r="AK64" s="674"/>
      <c r="AL64" s="674"/>
      <c r="AM64" s="674"/>
      <c r="AN64" s="674"/>
      <c r="AO64" s="544"/>
      <c r="AP64" s="544"/>
      <c r="AQ64" s="674">
        <v>109</v>
      </c>
      <c r="AR64" s="674"/>
      <c r="AS64" s="674"/>
      <c r="AT64" s="674"/>
      <c r="AU64" s="674"/>
      <c r="AV64" s="674"/>
      <c r="AW64" s="544"/>
      <c r="AX64" s="544"/>
      <c r="AY64" s="674">
        <v>58</v>
      </c>
      <c r="AZ64" s="674"/>
      <c r="BA64" s="674"/>
      <c r="BB64" s="674"/>
      <c r="BC64" s="674"/>
      <c r="BD64" s="674"/>
      <c r="BE64" s="544"/>
      <c r="BF64" s="544"/>
      <c r="BG64" s="673">
        <v>1208</v>
      </c>
      <c r="BH64" s="673"/>
      <c r="BI64" s="673"/>
      <c r="BJ64" s="673"/>
      <c r="BK64" s="673"/>
      <c r="BL64" s="673"/>
      <c r="BM64" s="673"/>
      <c r="BN64" s="544"/>
      <c r="BO64" s="674">
        <v>530</v>
      </c>
      <c r="BP64" s="674"/>
      <c r="BQ64" s="674"/>
      <c r="BR64" s="674"/>
      <c r="BS64" s="674"/>
      <c r="BT64" s="674"/>
      <c r="BU64" s="544"/>
      <c r="BV64" s="544"/>
      <c r="BW64" s="674">
        <v>28</v>
      </c>
      <c r="BX64" s="674"/>
      <c r="BY64" s="674"/>
      <c r="BZ64" s="674"/>
      <c r="CA64" s="674"/>
      <c r="CB64" s="674"/>
      <c r="CC64" s="544"/>
      <c r="CD64" s="544"/>
      <c r="CE64" s="674">
        <v>951</v>
      </c>
      <c r="CF64" s="674"/>
      <c r="CG64" s="674"/>
      <c r="CH64" s="674"/>
      <c r="CI64" s="674"/>
      <c r="CJ64" s="674"/>
      <c r="CK64" s="544"/>
      <c r="CL64" s="673">
        <v>26279</v>
      </c>
      <c r="CM64" s="673"/>
      <c r="CN64" s="673"/>
      <c r="CO64" s="673"/>
      <c r="CP64" s="673"/>
      <c r="CQ64" s="673"/>
      <c r="CR64" s="673"/>
      <c r="CS64" s="673"/>
      <c r="CT64" s="544"/>
      <c r="CU64" s="673">
        <v>32263</v>
      </c>
      <c r="CV64" s="673"/>
      <c r="CW64" s="673"/>
      <c r="CX64" s="673"/>
      <c r="CY64" s="673"/>
      <c r="CZ64" s="673"/>
      <c r="DA64" s="673"/>
      <c r="DB64" s="673"/>
      <c r="DC64" s="544"/>
      <c r="DD64" s="673">
        <v>992</v>
      </c>
      <c r="DE64" s="673"/>
      <c r="DF64" s="673"/>
      <c r="DG64" s="673"/>
      <c r="DH64" s="673"/>
      <c r="DI64" s="673"/>
      <c r="DJ64" s="673"/>
      <c r="DK64" s="383"/>
    </row>
    <row r="65" spans="1:115" s="384" customFormat="1" ht="26.25" customHeight="1">
      <c r="A65" s="385"/>
      <c r="B65" s="388" t="s">
        <v>117</v>
      </c>
      <c r="C65" s="673">
        <v>4311</v>
      </c>
      <c r="D65" s="673"/>
      <c r="E65" s="673"/>
      <c r="F65" s="673"/>
      <c r="G65" s="673"/>
      <c r="H65" s="673"/>
      <c r="I65" s="673"/>
      <c r="J65" s="673"/>
      <c r="K65" s="674">
        <v>300</v>
      </c>
      <c r="L65" s="674"/>
      <c r="M65" s="674"/>
      <c r="N65" s="674"/>
      <c r="O65" s="674"/>
      <c r="P65" s="674"/>
      <c r="Q65" s="544"/>
      <c r="R65" s="544"/>
      <c r="S65" s="674">
        <v>43</v>
      </c>
      <c r="T65" s="674"/>
      <c r="U65" s="674"/>
      <c r="V65" s="674"/>
      <c r="W65" s="674"/>
      <c r="X65" s="674"/>
      <c r="Y65" s="544"/>
      <c r="Z65" s="544"/>
      <c r="AA65" s="674">
        <v>544</v>
      </c>
      <c r="AB65" s="674"/>
      <c r="AC65" s="674"/>
      <c r="AD65" s="674"/>
      <c r="AE65" s="674"/>
      <c r="AF65" s="674"/>
      <c r="AG65" s="544"/>
      <c r="AH65" s="544"/>
      <c r="AI65" s="674">
        <v>544</v>
      </c>
      <c r="AJ65" s="674"/>
      <c r="AK65" s="674"/>
      <c r="AL65" s="674"/>
      <c r="AM65" s="674"/>
      <c r="AN65" s="674"/>
      <c r="AO65" s="544"/>
      <c r="AP65" s="544"/>
      <c r="AQ65" s="674">
        <v>108</v>
      </c>
      <c r="AR65" s="674"/>
      <c r="AS65" s="674"/>
      <c r="AT65" s="674"/>
      <c r="AU65" s="674"/>
      <c r="AV65" s="674"/>
      <c r="AW65" s="544"/>
      <c r="AX65" s="544"/>
      <c r="AY65" s="674">
        <v>58</v>
      </c>
      <c r="AZ65" s="674"/>
      <c r="BA65" s="674"/>
      <c r="BB65" s="674"/>
      <c r="BC65" s="674"/>
      <c r="BD65" s="674"/>
      <c r="BE65" s="544"/>
      <c r="BF65" s="544"/>
      <c r="BG65" s="673">
        <v>1204</v>
      </c>
      <c r="BH65" s="673"/>
      <c r="BI65" s="673"/>
      <c r="BJ65" s="673"/>
      <c r="BK65" s="673"/>
      <c r="BL65" s="673"/>
      <c r="BM65" s="673"/>
      <c r="BN65" s="544"/>
      <c r="BO65" s="674">
        <v>529</v>
      </c>
      <c r="BP65" s="674"/>
      <c r="BQ65" s="674"/>
      <c r="BR65" s="674"/>
      <c r="BS65" s="674"/>
      <c r="BT65" s="674"/>
      <c r="BU65" s="544"/>
      <c r="BV65" s="544"/>
      <c r="BW65" s="674">
        <v>28</v>
      </c>
      <c r="BX65" s="674"/>
      <c r="BY65" s="674"/>
      <c r="BZ65" s="674"/>
      <c r="CA65" s="674"/>
      <c r="CB65" s="674"/>
      <c r="CC65" s="544"/>
      <c r="CD65" s="544"/>
      <c r="CE65" s="674">
        <v>953</v>
      </c>
      <c r="CF65" s="674"/>
      <c r="CG65" s="674"/>
      <c r="CH65" s="674"/>
      <c r="CI65" s="674"/>
      <c r="CJ65" s="674"/>
      <c r="CK65" s="544"/>
      <c r="CL65" s="673">
        <v>26433</v>
      </c>
      <c r="CM65" s="673"/>
      <c r="CN65" s="673"/>
      <c r="CO65" s="673"/>
      <c r="CP65" s="673"/>
      <c r="CQ65" s="673"/>
      <c r="CR65" s="673"/>
      <c r="CS65" s="673"/>
      <c r="CT65" s="544"/>
      <c r="CU65" s="673">
        <v>32470</v>
      </c>
      <c r="CV65" s="673"/>
      <c r="CW65" s="673"/>
      <c r="CX65" s="673"/>
      <c r="CY65" s="673"/>
      <c r="CZ65" s="673"/>
      <c r="DA65" s="673"/>
      <c r="DB65" s="673"/>
      <c r="DC65" s="544"/>
      <c r="DD65" s="673">
        <v>993</v>
      </c>
      <c r="DE65" s="673"/>
      <c r="DF65" s="673"/>
      <c r="DG65" s="673"/>
      <c r="DH65" s="673"/>
      <c r="DI65" s="673"/>
      <c r="DJ65" s="673"/>
      <c r="DK65" s="383"/>
    </row>
    <row r="66" spans="1:115" s="384" customFormat="1" ht="26.25" customHeight="1">
      <c r="A66" s="385"/>
      <c r="B66" s="388" t="s">
        <v>118</v>
      </c>
      <c r="C66" s="673">
        <v>4131</v>
      </c>
      <c r="D66" s="673"/>
      <c r="E66" s="673"/>
      <c r="F66" s="673"/>
      <c r="G66" s="673"/>
      <c r="H66" s="673"/>
      <c r="I66" s="673"/>
      <c r="J66" s="673"/>
      <c r="K66" s="674">
        <v>283</v>
      </c>
      <c r="L66" s="674"/>
      <c r="M66" s="674"/>
      <c r="N66" s="674"/>
      <c r="O66" s="674"/>
      <c r="P66" s="674"/>
      <c r="Q66" s="545"/>
      <c r="R66" s="544"/>
      <c r="S66" s="674">
        <v>43</v>
      </c>
      <c r="T66" s="674"/>
      <c r="U66" s="674"/>
      <c r="V66" s="674"/>
      <c r="W66" s="674"/>
      <c r="X66" s="674"/>
      <c r="Y66" s="545"/>
      <c r="Z66" s="544"/>
      <c r="AA66" s="674">
        <v>540</v>
      </c>
      <c r="AB66" s="674"/>
      <c r="AC66" s="674"/>
      <c r="AD66" s="674"/>
      <c r="AE66" s="674"/>
      <c r="AF66" s="674"/>
      <c r="AG66" s="545"/>
      <c r="AH66" s="544"/>
      <c r="AI66" s="674">
        <v>527</v>
      </c>
      <c r="AJ66" s="674"/>
      <c r="AK66" s="674"/>
      <c r="AL66" s="674"/>
      <c r="AM66" s="674"/>
      <c r="AN66" s="674"/>
      <c r="AO66" s="545"/>
      <c r="AP66" s="544"/>
      <c r="AQ66" s="674">
        <v>108</v>
      </c>
      <c r="AR66" s="674"/>
      <c r="AS66" s="674"/>
      <c r="AT66" s="674"/>
      <c r="AU66" s="674"/>
      <c r="AV66" s="674"/>
      <c r="AW66" s="545"/>
      <c r="AX66" s="544"/>
      <c r="AY66" s="674">
        <v>57</v>
      </c>
      <c r="AZ66" s="674"/>
      <c r="BA66" s="674"/>
      <c r="BB66" s="674"/>
      <c r="BC66" s="674"/>
      <c r="BD66" s="674"/>
      <c r="BE66" s="545"/>
      <c r="BF66" s="544"/>
      <c r="BG66" s="673">
        <v>1128</v>
      </c>
      <c r="BH66" s="673"/>
      <c r="BI66" s="673"/>
      <c r="BJ66" s="673"/>
      <c r="BK66" s="673"/>
      <c r="BL66" s="673"/>
      <c r="BM66" s="673"/>
      <c r="BN66" s="544"/>
      <c r="BO66" s="674">
        <v>484</v>
      </c>
      <c r="BP66" s="674"/>
      <c r="BQ66" s="674"/>
      <c r="BR66" s="674"/>
      <c r="BS66" s="674"/>
      <c r="BT66" s="674"/>
      <c r="BU66" s="545"/>
      <c r="BV66" s="544"/>
      <c r="BW66" s="674">
        <v>28</v>
      </c>
      <c r="BX66" s="674"/>
      <c r="BY66" s="674"/>
      <c r="BZ66" s="674"/>
      <c r="CA66" s="674"/>
      <c r="CB66" s="674"/>
      <c r="CC66" s="545"/>
      <c r="CD66" s="544"/>
      <c r="CE66" s="674">
        <v>933</v>
      </c>
      <c r="CF66" s="674"/>
      <c r="CG66" s="674"/>
      <c r="CH66" s="674"/>
      <c r="CI66" s="674"/>
      <c r="CJ66" s="674"/>
      <c r="CK66" s="544"/>
      <c r="CL66" s="673">
        <v>26011</v>
      </c>
      <c r="CM66" s="673"/>
      <c r="CN66" s="673"/>
      <c r="CO66" s="673"/>
      <c r="CP66" s="673"/>
      <c r="CQ66" s="673"/>
      <c r="CR66" s="673"/>
      <c r="CS66" s="673"/>
      <c r="CT66" s="544"/>
      <c r="CU66" s="673">
        <v>31969</v>
      </c>
      <c r="CV66" s="673"/>
      <c r="CW66" s="673"/>
      <c r="CX66" s="673"/>
      <c r="CY66" s="673"/>
      <c r="CZ66" s="673"/>
      <c r="DA66" s="673"/>
      <c r="DB66" s="673"/>
      <c r="DC66" s="544"/>
      <c r="DD66" s="673">
        <v>1004</v>
      </c>
      <c r="DE66" s="673"/>
      <c r="DF66" s="673"/>
      <c r="DG66" s="673"/>
      <c r="DH66" s="673"/>
      <c r="DI66" s="673"/>
      <c r="DJ66" s="673"/>
      <c r="DK66" s="383"/>
    </row>
    <row r="67" spans="1:115" s="384" customFormat="1" ht="26.25" customHeight="1">
      <c r="A67" s="385"/>
      <c r="B67" s="388" t="s">
        <v>119</v>
      </c>
      <c r="C67" s="673">
        <f>SUM(K67:CK67)</f>
        <v>4136</v>
      </c>
      <c r="D67" s="673"/>
      <c r="E67" s="673"/>
      <c r="F67" s="673"/>
      <c r="G67" s="673"/>
      <c r="H67" s="673"/>
      <c r="I67" s="673"/>
      <c r="J67" s="673"/>
      <c r="K67" s="674">
        <v>284</v>
      </c>
      <c r="L67" s="674"/>
      <c r="M67" s="674"/>
      <c r="N67" s="674"/>
      <c r="O67" s="674"/>
      <c r="P67" s="674"/>
      <c r="Q67" s="545"/>
      <c r="R67" s="544"/>
      <c r="S67" s="674">
        <v>43</v>
      </c>
      <c r="T67" s="674"/>
      <c r="U67" s="674"/>
      <c r="V67" s="674"/>
      <c r="W67" s="674"/>
      <c r="X67" s="674"/>
      <c r="Y67" s="545"/>
      <c r="Z67" s="544"/>
      <c r="AA67" s="674">
        <v>540</v>
      </c>
      <c r="AB67" s="674"/>
      <c r="AC67" s="674"/>
      <c r="AD67" s="674"/>
      <c r="AE67" s="674"/>
      <c r="AF67" s="674"/>
      <c r="AG67" s="545"/>
      <c r="AH67" s="544"/>
      <c r="AI67" s="674">
        <v>527</v>
      </c>
      <c r="AJ67" s="674"/>
      <c r="AK67" s="674"/>
      <c r="AL67" s="674"/>
      <c r="AM67" s="674"/>
      <c r="AN67" s="674"/>
      <c r="AO67" s="545"/>
      <c r="AP67" s="544"/>
      <c r="AQ67" s="674">
        <v>108</v>
      </c>
      <c r="AR67" s="674"/>
      <c r="AS67" s="674"/>
      <c r="AT67" s="674"/>
      <c r="AU67" s="674"/>
      <c r="AV67" s="674"/>
      <c r="AW67" s="545"/>
      <c r="AX67" s="544"/>
      <c r="AY67" s="674">
        <v>57</v>
      </c>
      <c r="AZ67" s="674"/>
      <c r="BA67" s="674"/>
      <c r="BB67" s="674"/>
      <c r="BC67" s="674"/>
      <c r="BD67" s="674"/>
      <c r="BE67" s="545"/>
      <c r="BF67" s="544"/>
      <c r="BG67" s="673">
        <v>1130</v>
      </c>
      <c r="BH67" s="673"/>
      <c r="BI67" s="673"/>
      <c r="BJ67" s="673"/>
      <c r="BK67" s="673"/>
      <c r="BL67" s="673"/>
      <c r="BM67" s="673"/>
      <c r="BN67" s="544"/>
      <c r="BO67" s="674">
        <v>484</v>
      </c>
      <c r="BP67" s="674"/>
      <c r="BQ67" s="674"/>
      <c r="BR67" s="674"/>
      <c r="BS67" s="674"/>
      <c r="BT67" s="674"/>
      <c r="BU67" s="545"/>
      <c r="BV67" s="544"/>
      <c r="BW67" s="674">
        <v>28</v>
      </c>
      <c r="BX67" s="674"/>
      <c r="BY67" s="674"/>
      <c r="BZ67" s="674"/>
      <c r="CA67" s="674"/>
      <c r="CB67" s="674"/>
      <c r="CC67" s="545"/>
      <c r="CD67" s="544"/>
      <c r="CE67" s="674">
        <v>935</v>
      </c>
      <c r="CF67" s="674"/>
      <c r="CG67" s="674"/>
      <c r="CH67" s="674"/>
      <c r="CI67" s="674"/>
      <c r="CJ67" s="674"/>
      <c r="CK67" s="544"/>
      <c r="CL67" s="673">
        <v>26144</v>
      </c>
      <c r="CM67" s="673"/>
      <c r="CN67" s="673"/>
      <c r="CO67" s="673"/>
      <c r="CP67" s="673"/>
      <c r="CQ67" s="673"/>
      <c r="CR67" s="673"/>
      <c r="CS67" s="673"/>
      <c r="CT67" s="544"/>
      <c r="CU67" s="673">
        <v>32106</v>
      </c>
      <c r="CV67" s="673"/>
      <c r="CW67" s="673"/>
      <c r="CX67" s="673"/>
      <c r="CY67" s="673"/>
      <c r="CZ67" s="673"/>
      <c r="DA67" s="673"/>
      <c r="DB67" s="673"/>
      <c r="DC67" s="544"/>
      <c r="DD67" s="673">
        <v>1005</v>
      </c>
      <c r="DE67" s="673"/>
      <c r="DF67" s="673"/>
      <c r="DG67" s="673"/>
      <c r="DH67" s="673"/>
      <c r="DI67" s="673"/>
      <c r="DJ67" s="673"/>
      <c r="DK67" s="383"/>
    </row>
    <row r="68" spans="3:115" s="384" customFormat="1" ht="12" customHeight="1">
      <c r="C68" s="673"/>
      <c r="D68" s="673"/>
      <c r="E68" s="673"/>
      <c r="F68" s="673"/>
      <c r="G68" s="673"/>
      <c r="H68" s="673"/>
      <c r="I68" s="673"/>
      <c r="J68" s="544"/>
      <c r="K68" s="674"/>
      <c r="L68" s="674"/>
      <c r="M68" s="674"/>
      <c r="N68" s="674"/>
      <c r="O68" s="674"/>
      <c r="P68" s="674"/>
      <c r="Q68" s="544"/>
      <c r="R68" s="544"/>
      <c r="S68" s="674"/>
      <c r="T68" s="674"/>
      <c r="U68" s="674"/>
      <c r="V68" s="674"/>
      <c r="W68" s="674"/>
      <c r="X68" s="674"/>
      <c r="Y68" s="544"/>
      <c r="Z68" s="544"/>
      <c r="AA68" s="674"/>
      <c r="AB68" s="674"/>
      <c r="AC68" s="674"/>
      <c r="AD68" s="674"/>
      <c r="AE68" s="674"/>
      <c r="AF68" s="674"/>
      <c r="AG68" s="544"/>
      <c r="AH68" s="544"/>
      <c r="AI68" s="674"/>
      <c r="AJ68" s="674"/>
      <c r="AK68" s="674"/>
      <c r="AL68" s="674"/>
      <c r="AM68" s="674"/>
      <c r="AN68" s="674"/>
      <c r="AO68" s="544"/>
      <c r="AP68" s="544"/>
      <c r="AQ68" s="674"/>
      <c r="AR68" s="674"/>
      <c r="AS68" s="674"/>
      <c r="AT68" s="674"/>
      <c r="AU68" s="674"/>
      <c r="AV68" s="674"/>
      <c r="AW68" s="544"/>
      <c r="AX68" s="544"/>
      <c r="AY68" s="674"/>
      <c r="AZ68" s="674"/>
      <c r="BA68" s="674"/>
      <c r="BB68" s="674"/>
      <c r="BC68" s="674"/>
      <c r="BD68" s="674"/>
      <c r="BE68" s="544"/>
      <c r="BF68" s="544"/>
      <c r="BG68" s="673"/>
      <c r="BH68" s="673"/>
      <c r="BI68" s="673"/>
      <c r="BJ68" s="673"/>
      <c r="BK68" s="673"/>
      <c r="BL68" s="673"/>
      <c r="BM68" s="673"/>
      <c r="BN68" s="544"/>
      <c r="BO68" s="674"/>
      <c r="BP68" s="674"/>
      <c r="BQ68" s="674"/>
      <c r="BR68" s="674"/>
      <c r="BS68" s="674"/>
      <c r="BT68" s="674"/>
      <c r="BU68" s="544"/>
      <c r="BV68" s="544"/>
      <c r="BW68" s="674"/>
      <c r="BX68" s="674"/>
      <c r="BY68" s="674"/>
      <c r="BZ68" s="674"/>
      <c r="CA68" s="674"/>
      <c r="CB68" s="674"/>
      <c r="CC68" s="544"/>
      <c r="CD68" s="544"/>
      <c r="CE68" s="674"/>
      <c r="CF68" s="674"/>
      <c r="CG68" s="674"/>
      <c r="CH68" s="674"/>
      <c r="CI68" s="674"/>
      <c r="CJ68" s="544"/>
      <c r="CK68" s="544"/>
      <c r="CL68" s="673"/>
      <c r="CM68" s="673"/>
      <c r="CN68" s="673"/>
      <c r="CO68" s="673"/>
      <c r="CP68" s="673"/>
      <c r="CQ68" s="673"/>
      <c r="CR68" s="673"/>
      <c r="CS68" s="673"/>
      <c r="CT68" s="544"/>
      <c r="CU68" s="673"/>
      <c r="CV68" s="673"/>
      <c r="CW68" s="673"/>
      <c r="CX68" s="673"/>
      <c r="CY68" s="673"/>
      <c r="CZ68" s="673"/>
      <c r="DA68" s="673"/>
      <c r="DB68" s="673"/>
      <c r="DC68" s="544"/>
      <c r="DD68" s="673"/>
      <c r="DE68" s="673"/>
      <c r="DF68" s="673"/>
      <c r="DG68" s="673"/>
      <c r="DH68" s="673"/>
      <c r="DI68" s="673"/>
      <c r="DJ68" s="673"/>
      <c r="DK68" s="386"/>
    </row>
    <row r="69" spans="1:115" s="384" customFormat="1" ht="26.25" customHeight="1">
      <c r="A69" s="385">
        <v>2002</v>
      </c>
      <c r="B69" s="387" t="s">
        <v>67</v>
      </c>
      <c r="C69" s="673">
        <f>SUM(K69:CK69)</f>
        <v>4148</v>
      </c>
      <c r="D69" s="673"/>
      <c r="E69" s="673"/>
      <c r="F69" s="673"/>
      <c r="G69" s="673"/>
      <c r="H69" s="673"/>
      <c r="I69" s="673"/>
      <c r="J69" s="673"/>
      <c r="K69" s="674">
        <v>284</v>
      </c>
      <c r="L69" s="674"/>
      <c r="M69" s="674"/>
      <c r="N69" s="674"/>
      <c r="O69" s="674"/>
      <c r="P69" s="674"/>
      <c r="Q69" s="544"/>
      <c r="R69" s="544"/>
      <c r="S69" s="674">
        <v>49</v>
      </c>
      <c r="T69" s="674"/>
      <c r="U69" s="674"/>
      <c r="V69" s="674"/>
      <c r="W69" s="674"/>
      <c r="X69" s="674"/>
      <c r="Y69" s="544"/>
      <c r="Z69" s="544"/>
      <c r="AA69" s="674">
        <v>540</v>
      </c>
      <c r="AB69" s="674"/>
      <c r="AC69" s="674"/>
      <c r="AD69" s="674"/>
      <c r="AE69" s="674"/>
      <c r="AF69" s="674"/>
      <c r="AG69" s="544"/>
      <c r="AH69" s="544"/>
      <c r="AI69" s="674">
        <v>524</v>
      </c>
      <c r="AJ69" s="674"/>
      <c r="AK69" s="674"/>
      <c r="AL69" s="674"/>
      <c r="AM69" s="674"/>
      <c r="AN69" s="674"/>
      <c r="AO69" s="544"/>
      <c r="AP69" s="544"/>
      <c r="AQ69" s="674">
        <v>108</v>
      </c>
      <c r="AR69" s="674"/>
      <c r="AS69" s="674"/>
      <c r="AT69" s="674"/>
      <c r="AU69" s="674"/>
      <c r="AV69" s="674"/>
      <c r="AW69" s="544"/>
      <c r="AX69" s="544"/>
      <c r="AY69" s="674">
        <v>57</v>
      </c>
      <c r="AZ69" s="674"/>
      <c r="BA69" s="674"/>
      <c r="BB69" s="674"/>
      <c r="BC69" s="674"/>
      <c r="BD69" s="674"/>
      <c r="BE69" s="544"/>
      <c r="BF69" s="544"/>
      <c r="BG69" s="673">
        <v>1132</v>
      </c>
      <c r="BH69" s="673"/>
      <c r="BI69" s="673"/>
      <c r="BJ69" s="673"/>
      <c r="BK69" s="673"/>
      <c r="BL69" s="673"/>
      <c r="BM69" s="673"/>
      <c r="BN69" s="544"/>
      <c r="BO69" s="674">
        <v>483</v>
      </c>
      <c r="BP69" s="674"/>
      <c r="BQ69" s="674"/>
      <c r="BR69" s="674"/>
      <c r="BS69" s="674"/>
      <c r="BT69" s="674"/>
      <c r="BU69" s="544"/>
      <c r="BV69" s="544"/>
      <c r="BW69" s="674">
        <v>28</v>
      </c>
      <c r="BX69" s="674"/>
      <c r="BY69" s="674"/>
      <c r="BZ69" s="674"/>
      <c r="CA69" s="674"/>
      <c r="CB69" s="674"/>
      <c r="CC69" s="544"/>
      <c r="CD69" s="544"/>
      <c r="CE69" s="674">
        <v>943</v>
      </c>
      <c r="CF69" s="674"/>
      <c r="CG69" s="674"/>
      <c r="CH69" s="674"/>
      <c r="CI69" s="674"/>
      <c r="CJ69" s="674"/>
      <c r="CK69" s="544"/>
      <c r="CL69" s="673">
        <v>26279</v>
      </c>
      <c r="CM69" s="673"/>
      <c r="CN69" s="673"/>
      <c r="CO69" s="673"/>
      <c r="CP69" s="673"/>
      <c r="CQ69" s="673"/>
      <c r="CR69" s="673"/>
      <c r="CS69" s="673"/>
      <c r="CT69" s="544"/>
      <c r="CU69" s="673">
        <v>32201</v>
      </c>
      <c r="CV69" s="673"/>
      <c r="CW69" s="673"/>
      <c r="CX69" s="673"/>
      <c r="CY69" s="673"/>
      <c r="CZ69" s="673"/>
      <c r="DA69" s="673"/>
      <c r="DB69" s="673"/>
      <c r="DC69" s="544"/>
      <c r="DD69" s="673">
        <v>1319</v>
      </c>
      <c r="DE69" s="673"/>
      <c r="DF69" s="673"/>
      <c r="DG69" s="673"/>
      <c r="DH69" s="673"/>
      <c r="DI69" s="673"/>
      <c r="DJ69" s="673"/>
      <c r="DK69" s="521" t="s">
        <v>748</v>
      </c>
    </row>
    <row r="70" spans="1:115" s="384" customFormat="1" ht="26.25" customHeight="1">
      <c r="A70" s="385"/>
      <c r="B70" s="388" t="s">
        <v>110</v>
      </c>
      <c r="C70" s="673">
        <f>SUM(K70:CK70)</f>
        <v>4145</v>
      </c>
      <c r="D70" s="673"/>
      <c r="E70" s="673"/>
      <c r="F70" s="673"/>
      <c r="G70" s="673"/>
      <c r="H70" s="673"/>
      <c r="I70" s="673"/>
      <c r="J70" s="673"/>
      <c r="K70" s="674">
        <v>283</v>
      </c>
      <c r="L70" s="674"/>
      <c r="M70" s="674"/>
      <c r="N70" s="674"/>
      <c r="O70" s="674"/>
      <c r="P70" s="674"/>
      <c r="Q70" s="544"/>
      <c r="R70" s="544"/>
      <c r="S70" s="674">
        <v>55</v>
      </c>
      <c r="T70" s="674"/>
      <c r="U70" s="674"/>
      <c r="V70" s="674"/>
      <c r="W70" s="674"/>
      <c r="X70" s="674"/>
      <c r="Y70" s="544"/>
      <c r="Z70" s="544"/>
      <c r="AA70" s="674">
        <v>540</v>
      </c>
      <c r="AB70" s="674"/>
      <c r="AC70" s="674"/>
      <c r="AD70" s="674"/>
      <c r="AE70" s="674"/>
      <c r="AF70" s="674"/>
      <c r="AG70" s="544"/>
      <c r="AH70" s="544"/>
      <c r="AI70" s="674">
        <v>518</v>
      </c>
      <c r="AJ70" s="674"/>
      <c r="AK70" s="674"/>
      <c r="AL70" s="674"/>
      <c r="AM70" s="674"/>
      <c r="AN70" s="674"/>
      <c r="AO70" s="544"/>
      <c r="AP70" s="544"/>
      <c r="AQ70" s="674">
        <v>108</v>
      </c>
      <c r="AR70" s="674"/>
      <c r="AS70" s="674"/>
      <c r="AT70" s="674"/>
      <c r="AU70" s="674"/>
      <c r="AV70" s="674"/>
      <c r="AW70" s="544"/>
      <c r="AX70" s="544"/>
      <c r="AY70" s="674">
        <v>57</v>
      </c>
      <c r="AZ70" s="674"/>
      <c r="BA70" s="674"/>
      <c r="BB70" s="674"/>
      <c r="BC70" s="674"/>
      <c r="BD70" s="674"/>
      <c r="BE70" s="544"/>
      <c r="BF70" s="544"/>
      <c r="BG70" s="673">
        <v>1130</v>
      </c>
      <c r="BH70" s="673"/>
      <c r="BI70" s="673"/>
      <c r="BJ70" s="673"/>
      <c r="BK70" s="673"/>
      <c r="BL70" s="673"/>
      <c r="BM70" s="673"/>
      <c r="BN70" s="544"/>
      <c r="BO70" s="674">
        <v>483</v>
      </c>
      <c r="BP70" s="674"/>
      <c r="BQ70" s="674"/>
      <c r="BR70" s="674"/>
      <c r="BS70" s="674"/>
      <c r="BT70" s="674"/>
      <c r="BU70" s="544"/>
      <c r="BV70" s="544"/>
      <c r="BW70" s="674">
        <v>28</v>
      </c>
      <c r="BX70" s="674"/>
      <c r="BY70" s="674"/>
      <c r="BZ70" s="674"/>
      <c r="CA70" s="674"/>
      <c r="CB70" s="674"/>
      <c r="CC70" s="544"/>
      <c r="CD70" s="544"/>
      <c r="CE70" s="674">
        <v>943</v>
      </c>
      <c r="CF70" s="674"/>
      <c r="CG70" s="674"/>
      <c r="CH70" s="674"/>
      <c r="CI70" s="674"/>
      <c r="CJ70" s="674"/>
      <c r="CK70" s="544"/>
      <c r="CL70" s="673">
        <v>26367</v>
      </c>
      <c r="CM70" s="673"/>
      <c r="CN70" s="673"/>
      <c r="CO70" s="673"/>
      <c r="CP70" s="673"/>
      <c r="CQ70" s="673"/>
      <c r="CR70" s="673"/>
      <c r="CS70" s="673"/>
      <c r="CT70" s="544"/>
      <c r="CU70" s="673">
        <v>32301</v>
      </c>
      <c r="CV70" s="673"/>
      <c r="CW70" s="673"/>
      <c r="CX70" s="673"/>
      <c r="CY70" s="673"/>
      <c r="CZ70" s="673"/>
      <c r="DA70" s="673"/>
      <c r="DB70" s="673"/>
      <c r="DC70" s="544"/>
      <c r="DD70" s="673">
        <v>1319</v>
      </c>
      <c r="DE70" s="673"/>
      <c r="DF70" s="673"/>
      <c r="DG70" s="673"/>
      <c r="DH70" s="673"/>
      <c r="DI70" s="673"/>
      <c r="DJ70" s="673"/>
      <c r="DK70" s="383"/>
    </row>
    <row r="71" spans="1:115" s="384" customFormat="1" ht="26.25" customHeight="1">
      <c r="A71" s="385"/>
      <c r="B71" s="388" t="s">
        <v>41</v>
      </c>
      <c r="C71" s="673">
        <f>SUM(K71:CK71)</f>
        <v>4131</v>
      </c>
      <c r="D71" s="673"/>
      <c r="E71" s="673"/>
      <c r="F71" s="673"/>
      <c r="G71" s="673"/>
      <c r="H71" s="673"/>
      <c r="I71" s="673"/>
      <c r="J71" s="673"/>
      <c r="K71" s="674">
        <v>280</v>
      </c>
      <c r="L71" s="674"/>
      <c r="M71" s="674"/>
      <c r="N71" s="674"/>
      <c r="O71" s="674"/>
      <c r="P71" s="674"/>
      <c r="Q71" s="544"/>
      <c r="R71" s="544"/>
      <c r="S71" s="674">
        <v>55</v>
      </c>
      <c r="T71" s="674"/>
      <c r="U71" s="674"/>
      <c r="V71" s="674"/>
      <c r="W71" s="674"/>
      <c r="X71" s="674"/>
      <c r="Y71" s="544"/>
      <c r="Z71" s="544"/>
      <c r="AA71" s="674">
        <v>540</v>
      </c>
      <c r="AB71" s="674"/>
      <c r="AC71" s="674"/>
      <c r="AD71" s="674"/>
      <c r="AE71" s="674"/>
      <c r="AF71" s="674"/>
      <c r="AG71" s="544"/>
      <c r="AH71" s="544"/>
      <c r="AI71" s="674">
        <v>519</v>
      </c>
      <c r="AJ71" s="674"/>
      <c r="AK71" s="674"/>
      <c r="AL71" s="674"/>
      <c r="AM71" s="674"/>
      <c r="AN71" s="674"/>
      <c r="AO71" s="544"/>
      <c r="AP71" s="544"/>
      <c r="AQ71" s="674">
        <v>107</v>
      </c>
      <c r="AR71" s="674"/>
      <c r="AS71" s="674"/>
      <c r="AT71" s="674"/>
      <c r="AU71" s="674"/>
      <c r="AV71" s="674"/>
      <c r="AW71" s="544"/>
      <c r="AX71" s="544"/>
      <c r="AY71" s="674">
        <v>57</v>
      </c>
      <c r="AZ71" s="674"/>
      <c r="BA71" s="674"/>
      <c r="BB71" s="674"/>
      <c r="BC71" s="674"/>
      <c r="BD71" s="674"/>
      <c r="BE71" s="544"/>
      <c r="BF71" s="544"/>
      <c r="BG71" s="673">
        <v>1124</v>
      </c>
      <c r="BH71" s="673"/>
      <c r="BI71" s="673"/>
      <c r="BJ71" s="673"/>
      <c r="BK71" s="673"/>
      <c r="BL71" s="673"/>
      <c r="BM71" s="673"/>
      <c r="BN71" s="544"/>
      <c r="BO71" s="674">
        <v>478</v>
      </c>
      <c r="BP71" s="674"/>
      <c r="BQ71" s="674"/>
      <c r="BR71" s="674"/>
      <c r="BS71" s="674"/>
      <c r="BT71" s="674"/>
      <c r="BU71" s="544"/>
      <c r="BV71" s="544"/>
      <c r="BW71" s="674">
        <v>28</v>
      </c>
      <c r="BX71" s="674"/>
      <c r="BY71" s="674"/>
      <c r="BZ71" s="674"/>
      <c r="CA71" s="674"/>
      <c r="CB71" s="674"/>
      <c r="CC71" s="544"/>
      <c r="CD71" s="544"/>
      <c r="CE71" s="674">
        <v>943</v>
      </c>
      <c r="CF71" s="674"/>
      <c r="CG71" s="674"/>
      <c r="CH71" s="674"/>
      <c r="CI71" s="674"/>
      <c r="CJ71" s="674"/>
      <c r="CK71" s="544"/>
      <c r="CL71" s="673">
        <v>26344</v>
      </c>
      <c r="CM71" s="673"/>
      <c r="CN71" s="673"/>
      <c r="CO71" s="673"/>
      <c r="CP71" s="673"/>
      <c r="CQ71" s="673"/>
      <c r="CR71" s="673"/>
      <c r="CS71" s="673"/>
      <c r="CT71" s="544"/>
      <c r="CU71" s="673">
        <v>32299</v>
      </c>
      <c r="CV71" s="673"/>
      <c r="CW71" s="673"/>
      <c r="CX71" s="673"/>
      <c r="CY71" s="673"/>
      <c r="CZ71" s="673"/>
      <c r="DA71" s="673"/>
      <c r="DB71" s="673"/>
      <c r="DC71" s="544"/>
      <c r="DD71" s="673">
        <v>1322</v>
      </c>
      <c r="DE71" s="673"/>
      <c r="DF71" s="673"/>
      <c r="DG71" s="673"/>
      <c r="DH71" s="673"/>
      <c r="DI71" s="673"/>
      <c r="DJ71" s="673"/>
      <c r="DK71" s="383"/>
    </row>
    <row r="72" spans="1:115" s="384" customFormat="1" ht="15.75" customHeight="1">
      <c r="A72" s="390"/>
      <c r="B72" s="391"/>
      <c r="C72" s="676"/>
      <c r="D72" s="676"/>
      <c r="E72" s="676"/>
      <c r="F72" s="676"/>
      <c r="G72" s="676"/>
      <c r="H72" s="676"/>
      <c r="I72" s="676"/>
      <c r="J72" s="552"/>
      <c r="K72" s="676"/>
      <c r="L72" s="676"/>
      <c r="M72" s="676"/>
      <c r="N72" s="676"/>
      <c r="O72" s="676"/>
      <c r="P72" s="676"/>
      <c r="Q72" s="676"/>
      <c r="R72" s="552"/>
      <c r="S72" s="676"/>
      <c r="T72" s="676"/>
      <c r="U72" s="676"/>
      <c r="V72" s="676"/>
      <c r="W72" s="676"/>
      <c r="X72" s="676"/>
      <c r="Y72" s="676"/>
      <c r="Z72" s="552"/>
      <c r="AA72" s="676"/>
      <c r="AB72" s="676"/>
      <c r="AC72" s="676"/>
      <c r="AD72" s="676"/>
      <c r="AE72" s="676"/>
      <c r="AF72" s="676"/>
      <c r="AG72" s="676"/>
      <c r="AH72" s="552"/>
      <c r="AI72" s="676"/>
      <c r="AJ72" s="676"/>
      <c r="AK72" s="676"/>
      <c r="AL72" s="676"/>
      <c r="AM72" s="676"/>
      <c r="AN72" s="676"/>
      <c r="AO72" s="676"/>
      <c r="AP72" s="552"/>
      <c r="AQ72" s="676"/>
      <c r="AR72" s="676"/>
      <c r="AS72" s="676"/>
      <c r="AT72" s="676"/>
      <c r="AU72" s="676"/>
      <c r="AV72" s="676"/>
      <c r="AW72" s="676"/>
      <c r="AX72" s="552"/>
      <c r="AY72" s="676"/>
      <c r="AZ72" s="676"/>
      <c r="BA72" s="676"/>
      <c r="BB72" s="676"/>
      <c r="BC72" s="676"/>
      <c r="BD72" s="676"/>
      <c r="BE72" s="676"/>
      <c r="BF72" s="552"/>
      <c r="BG72" s="676"/>
      <c r="BH72" s="676"/>
      <c r="BI72" s="676"/>
      <c r="BJ72" s="676"/>
      <c r="BK72" s="676"/>
      <c r="BL72" s="676"/>
      <c r="BM72" s="676"/>
      <c r="BN72" s="552"/>
      <c r="BO72" s="676"/>
      <c r="BP72" s="676"/>
      <c r="BQ72" s="676"/>
      <c r="BR72" s="676"/>
      <c r="BS72" s="676"/>
      <c r="BT72" s="676"/>
      <c r="BU72" s="676"/>
      <c r="BV72" s="552"/>
      <c r="BW72" s="676"/>
      <c r="BX72" s="676"/>
      <c r="BY72" s="676"/>
      <c r="BZ72" s="676"/>
      <c r="CA72" s="676"/>
      <c r="CB72" s="676"/>
      <c r="CC72" s="676"/>
      <c r="CD72" s="552"/>
      <c r="CE72" s="695"/>
      <c r="CF72" s="695"/>
      <c r="CG72" s="695"/>
      <c r="CH72" s="695"/>
      <c r="CI72" s="695"/>
      <c r="CJ72" s="695"/>
      <c r="CK72" s="552"/>
      <c r="CL72" s="552"/>
      <c r="CM72" s="676"/>
      <c r="CN72" s="676"/>
      <c r="CO72" s="676"/>
      <c r="CP72" s="676"/>
      <c r="CQ72" s="676"/>
      <c r="CR72" s="676"/>
      <c r="CS72" s="676"/>
      <c r="CT72" s="552"/>
      <c r="CU72" s="552"/>
      <c r="CV72" s="552"/>
      <c r="CW72" s="552"/>
      <c r="CX72" s="552"/>
      <c r="CY72" s="552"/>
      <c r="CZ72" s="552"/>
      <c r="DA72" s="552"/>
      <c r="DB72" s="552"/>
      <c r="DC72" s="552"/>
      <c r="DD72" s="676"/>
      <c r="DE72" s="676"/>
      <c r="DF72" s="676"/>
      <c r="DG72" s="676"/>
      <c r="DH72" s="676"/>
      <c r="DI72" s="676"/>
      <c r="DJ72" s="676"/>
      <c r="DK72" s="383"/>
    </row>
    <row r="73" spans="1:114" s="60" customFormat="1" ht="3" customHeight="1">
      <c r="A73" s="61"/>
      <c r="B73" s="135"/>
      <c r="C73" s="688"/>
      <c r="D73" s="688"/>
      <c r="E73" s="688"/>
      <c r="F73" s="688"/>
      <c r="G73" s="688"/>
      <c r="H73" s="688"/>
      <c r="I73" s="688"/>
      <c r="J73" s="65"/>
      <c r="K73" s="688"/>
      <c r="L73" s="688"/>
      <c r="M73" s="688"/>
      <c r="N73" s="688"/>
      <c r="O73" s="688"/>
      <c r="P73" s="688"/>
      <c r="Q73" s="688"/>
      <c r="R73" s="65"/>
      <c r="S73" s="688"/>
      <c r="T73" s="688"/>
      <c r="U73" s="688"/>
      <c r="V73" s="688"/>
      <c r="W73" s="688"/>
      <c r="X73" s="688"/>
      <c r="Y73" s="688"/>
      <c r="Z73" s="65"/>
      <c r="AA73" s="688"/>
      <c r="AB73" s="688"/>
      <c r="AC73" s="688"/>
      <c r="AD73" s="688"/>
      <c r="AE73" s="688"/>
      <c r="AF73" s="688"/>
      <c r="AG73" s="688"/>
      <c r="AH73" s="65"/>
      <c r="AI73" s="688"/>
      <c r="AJ73" s="688"/>
      <c r="AK73" s="688"/>
      <c r="AL73" s="688"/>
      <c r="AM73" s="688"/>
      <c r="AN73" s="688"/>
      <c r="AO73" s="688"/>
      <c r="AP73" s="65"/>
      <c r="AQ73" s="688"/>
      <c r="AR73" s="688"/>
      <c r="AS73" s="688"/>
      <c r="AT73" s="688"/>
      <c r="AU73" s="688"/>
      <c r="AV73" s="688"/>
      <c r="AW73" s="688"/>
      <c r="AX73" s="65"/>
      <c r="AY73" s="688"/>
      <c r="AZ73" s="688"/>
      <c r="BA73" s="688"/>
      <c r="BB73" s="688"/>
      <c r="BC73" s="688"/>
      <c r="BD73" s="688"/>
      <c r="BE73" s="688"/>
      <c r="BF73" s="65"/>
      <c r="BG73" s="688"/>
      <c r="BH73" s="688"/>
      <c r="BI73" s="688"/>
      <c r="BJ73" s="688"/>
      <c r="BK73" s="688"/>
      <c r="BL73" s="688"/>
      <c r="BM73" s="688"/>
      <c r="BN73" s="65"/>
      <c r="BO73" s="688"/>
      <c r="BP73" s="688"/>
      <c r="BQ73" s="688"/>
      <c r="BR73" s="688"/>
      <c r="BS73" s="688"/>
      <c r="BT73" s="688"/>
      <c r="BU73" s="688"/>
      <c r="BV73" s="65"/>
      <c r="BW73" s="688"/>
      <c r="BX73" s="688"/>
      <c r="BY73" s="688"/>
      <c r="BZ73" s="688"/>
      <c r="CA73" s="688"/>
      <c r="CB73" s="688"/>
      <c r="CC73" s="688"/>
      <c r="CD73" s="65"/>
      <c r="CE73" s="688"/>
      <c r="CF73" s="688"/>
      <c r="CG73" s="688"/>
      <c r="CH73" s="688"/>
      <c r="CI73" s="688"/>
      <c r="CJ73" s="688"/>
      <c r="CK73" s="688"/>
      <c r="CL73" s="65"/>
      <c r="CM73" s="688"/>
      <c r="CN73" s="688"/>
      <c r="CO73" s="688"/>
      <c r="CP73" s="688"/>
      <c r="CQ73" s="688"/>
      <c r="CR73" s="688"/>
      <c r="CS73" s="688"/>
      <c r="CT73" s="65"/>
      <c r="CU73" s="688"/>
      <c r="CV73" s="688"/>
      <c r="CW73" s="688"/>
      <c r="CX73" s="688"/>
      <c r="CY73" s="688"/>
      <c r="CZ73" s="688"/>
      <c r="DA73" s="688"/>
      <c r="DB73" s="65"/>
      <c r="DC73" s="688"/>
      <c r="DD73" s="688"/>
      <c r="DE73" s="688"/>
      <c r="DF73" s="688"/>
      <c r="DG73" s="688"/>
      <c r="DH73" s="688"/>
      <c r="DI73" s="688"/>
      <c r="DJ73" s="65"/>
    </row>
    <row r="74" spans="1:113" s="437" customFormat="1" ht="19.5" customHeight="1">
      <c r="A74" s="522" t="s">
        <v>668</v>
      </c>
      <c r="B74" s="677" t="s">
        <v>210</v>
      </c>
      <c r="C74" s="677"/>
      <c r="D74" s="677"/>
      <c r="E74" s="677"/>
      <c r="F74" s="677"/>
      <c r="G74" s="677"/>
      <c r="H74" s="677"/>
      <c r="I74" s="677"/>
      <c r="J74" s="677"/>
      <c r="K74" s="677"/>
      <c r="L74" s="677"/>
      <c r="M74" s="677"/>
      <c r="N74" s="677"/>
      <c r="O74" s="677"/>
      <c r="P74" s="677"/>
      <c r="Q74" s="677"/>
      <c r="S74" s="675"/>
      <c r="T74" s="675"/>
      <c r="U74" s="675"/>
      <c r="V74" s="675"/>
      <c r="W74" s="675"/>
      <c r="X74" s="675"/>
      <c r="Y74" s="675"/>
      <c r="AA74" s="675"/>
      <c r="AB74" s="675"/>
      <c r="AC74" s="675"/>
      <c r="AD74" s="675"/>
      <c r="AE74" s="675"/>
      <c r="AF74" s="675"/>
      <c r="AG74" s="675"/>
      <c r="AI74" s="675"/>
      <c r="AJ74" s="675"/>
      <c r="AK74" s="675"/>
      <c r="AL74" s="675"/>
      <c r="AM74" s="675"/>
      <c r="AN74" s="675"/>
      <c r="AO74" s="675"/>
      <c r="AQ74" s="675"/>
      <c r="AR74" s="675"/>
      <c r="AS74" s="675"/>
      <c r="AT74" s="675"/>
      <c r="AU74" s="675"/>
      <c r="AV74" s="675"/>
      <c r="AW74" s="675"/>
      <c r="AY74" s="675"/>
      <c r="AZ74" s="675"/>
      <c r="BA74" s="675"/>
      <c r="BB74" s="675"/>
      <c r="BC74" s="675"/>
      <c r="BD74" s="675"/>
      <c r="BE74" s="675"/>
      <c r="BG74" s="675"/>
      <c r="BH74" s="675"/>
      <c r="BI74" s="675"/>
      <c r="BJ74" s="675"/>
      <c r="BK74" s="675"/>
      <c r="BL74" s="675"/>
      <c r="BM74" s="675"/>
      <c r="BO74" s="675"/>
      <c r="BP74" s="675"/>
      <c r="BQ74" s="675"/>
      <c r="BR74" s="675"/>
      <c r="BS74" s="675"/>
      <c r="BT74" s="675"/>
      <c r="BU74" s="675"/>
      <c r="BW74" s="675"/>
      <c r="BX74" s="675"/>
      <c r="BY74" s="675"/>
      <c r="BZ74" s="675"/>
      <c r="CA74" s="675"/>
      <c r="CB74" s="675"/>
      <c r="CC74" s="675"/>
      <c r="CE74" s="675"/>
      <c r="CF74" s="675"/>
      <c r="CG74" s="675"/>
      <c r="CH74" s="675"/>
      <c r="CI74" s="675"/>
      <c r="CJ74" s="675"/>
      <c r="CK74" s="675"/>
      <c r="CM74" s="675"/>
      <c r="CN74" s="675"/>
      <c r="CO74" s="675"/>
      <c r="CP74" s="675"/>
      <c r="CQ74" s="675"/>
      <c r="CR74" s="675"/>
      <c r="CS74" s="675"/>
      <c r="CU74" s="675"/>
      <c r="CV74" s="675"/>
      <c r="CW74" s="675"/>
      <c r="CX74" s="675"/>
      <c r="CY74" s="675"/>
      <c r="CZ74" s="675"/>
      <c r="DA74" s="675"/>
      <c r="DC74" s="675"/>
      <c r="DD74" s="675"/>
      <c r="DE74" s="675"/>
      <c r="DF74" s="675"/>
      <c r="DG74" s="675"/>
      <c r="DH74" s="675"/>
      <c r="DI74" s="675"/>
    </row>
    <row r="75" spans="2:113" s="437" customFormat="1" ht="19.5" customHeight="1">
      <c r="B75" s="675" t="s">
        <v>9</v>
      </c>
      <c r="C75" s="675"/>
      <c r="D75" s="675"/>
      <c r="E75" s="675"/>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c r="AO75" s="675"/>
      <c r="AP75" s="675"/>
      <c r="AQ75" s="675"/>
      <c r="AR75" s="675"/>
      <c r="AS75" s="675"/>
      <c r="AT75" s="675"/>
      <c r="AU75" s="675"/>
      <c r="AV75" s="675"/>
      <c r="AW75" s="675"/>
      <c r="AY75" s="675"/>
      <c r="AZ75" s="675"/>
      <c r="BA75" s="675"/>
      <c r="BB75" s="675"/>
      <c r="BC75" s="675"/>
      <c r="BD75" s="675"/>
      <c r="BE75" s="675"/>
      <c r="BG75" s="675"/>
      <c r="BH75" s="675"/>
      <c r="BI75" s="675"/>
      <c r="BJ75" s="675"/>
      <c r="BK75" s="675"/>
      <c r="BL75" s="675"/>
      <c r="BM75" s="675"/>
      <c r="BO75" s="675"/>
      <c r="BP75" s="675"/>
      <c r="BQ75" s="675"/>
      <c r="BR75" s="675"/>
      <c r="BS75" s="675"/>
      <c r="BT75" s="675"/>
      <c r="BU75" s="675"/>
      <c r="BW75" s="675"/>
      <c r="BX75" s="675"/>
      <c r="BY75" s="675"/>
      <c r="BZ75" s="675"/>
      <c r="CA75" s="675"/>
      <c r="CB75" s="675"/>
      <c r="CC75" s="675"/>
      <c r="CE75" s="675"/>
      <c r="CF75" s="675"/>
      <c r="CG75" s="675"/>
      <c r="CH75" s="675"/>
      <c r="CI75" s="675"/>
      <c r="CJ75" s="675"/>
      <c r="CK75" s="675"/>
      <c r="CM75" s="675"/>
      <c r="CN75" s="675"/>
      <c r="CO75" s="675"/>
      <c r="CP75" s="675"/>
      <c r="CQ75" s="675"/>
      <c r="CR75" s="675"/>
      <c r="CS75" s="675"/>
      <c r="CU75" s="675"/>
      <c r="CV75" s="675"/>
      <c r="CW75" s="675"/>
      <c r="CX75" s="675"/>
      <c r="CY75" s="675"/>
      <c r="CZ75" s="675"/>
      <c r="DA75" s="675"/>
      <c r="DC75" s="675"/>
      <c r="DD75" s="675"/>
      <c r="DE75" s="675"/>
      <c r="DF75" s="675"/>
      <c r="DG75" s="675"/>
      <c r="DH75" s="675"/>
      <c r="DI75" s="675"/>
    </row>
    <row r="76" spans="2:113" s="437" customFormat="1" ht="19.5" customHeight="1">
      <c r="B76" s="675" t="s">
        <v>878</v>
      </c>
      <c r="C76" s="675"/>
      <c r="D76" s="675"/>
      <c r="E76" s="675"/>
      <c r="F76" s="675"/>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5"/>
      <c r="AF76" s="675"/>
      <c r="AG76" s="675"/>
      <c r="AH76" s="675"/>
      <c r="AI76" s="675"/>
      <c r="AJ76" s="675"/>
      <c r="AK76" s="675"/>
      <c r="AL76" s="675"/>
      <c r="AM76" s="675"/>
      <c r="AN76" s="675"/>
      <c r="AO76" s="675"/>
      <c r="AP76" s="675"/>
      <c r="AQ76" s="675"/>
      <c r="AR76" s="675"/>
      <c r="AS76" s="675"/>
      <c r="AT76" s="675"/>
      <c r="AU76" s="675"/>
      <c r="AV76" s="675"/>
      <c r="AW76" s="675"/>
      <c r="AY76" s="675"/>
      <c r="AZ76" s="675"/>
      <c r="BA76" s="675"/>
      <c r="BB76" s="675"/>
      <c r="BC76" s="675"/>
      <c r="BD76" s="675"/>
      <c r="BE76" s="675"/>
      <c r="BG76" s="675"/>
      <c r="BH76" s="675"/>
      <c r="BI76" s="675"/>
      <c r="BJ76" s="675"/>
      <c r="BK76" s="675"/>
      <c r="BL76" s="675"/>
      <c r="BM76" s="675"/>
      <c r="BO76" s="675"/>
      <c r="BP76" s="675"/>
      <c r="BQ76" s="675"/>
      <c r="BR76" s="675"/>
      <c r="BS76" s="675"/>
      <c r="BT76" s="675"/>
      <c r="BU76" s="675"/>
      <c r="BW76" s="675"/>
      <c r="BX76" s="675"/>
      <c r="BY76" s="675"/>
      <c r="BZ76" s="675"/>
      <c r="CA76" s="675"/>
      <c r="CB76" s="675"/>
      <c r="CC76" s="675"/>
      <c r="CE76" s="675"/>
      <c r="CF76" s="675"/>
      <c r="CG76" s="675"/>
      <c r="CH76" s="675"/>
      <c r="CI76" s="675"/>
      <c r="CJ76" s="675"/>
      <c r="CK76" s="675"/>
      <c r="CM76" s="675"/>
      <c r="CN76" s="675"/>
      <c r="CO76" s="675"/>
      <c r="CP76" s="675"/>
      <c r="CQ76" s="675"/>
      <c r="CR76" s="675"/>
      <c r="CS76" s="675"/>
      <c r="CU76" s="675"/>
      <c r="CV76" s="675"/>
      <c r="CW76" s="675"/>
      <c r="CX76" s="675"/>
      <c r="CY76" s="675"/>
      <c r="CZ76" s="675"/>
      <c r="DA76" s="675"/>
      <c r="DC76" s="675"/>
      <c r="DD76" s="675"/>
      <c r="DE76" s="675"/>
      <c r="DF76" s="675"/>
      <c r="DG76" s="675"/>
      <c r="DH76" s="675"/>
      <c r="DI76" s="675"/>
    </row>
    <row r="77" spans="2:113" s="439" customFormat="1" ht="19.5" customHeight="1">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522"/>
      <c r="BN77" s="522"/>
      <c r="BO77" s="522"/>
      <c r="BP77" s="522"/>
      <c r="BQ77" s="522"/>
      <c r="BR77" s="522"/>
      <c r="BS77" s="522"/>
      <c r="BT77" s="522"/>
      <c r="BU77" s="522"/>
      <c r="BV77" s="522"/>
      <c r="BW77" s="522"/>
      <c r="BX77" s="522"/>
      <c r="BY77" s="522"/>
      <c r="BZ77" s="522"/>
      <c r="CA77" s="522"/>
      <c r="CB77" s="522"/>
      <c r="CC77" s="522"/>
      <c r="CD77" s="522"/>
      <c r="CE77" s="522"/>
      <c r="CF77" s="522"/>
      <c r="CG77" s="522"/>
      <c r="CH77" s="522"/>
      <c r="CI77" s="522"/>
      <c r="CJ77" s="522"/>
      <c r="CK77" s="522"/>
      <c r="CL77" s="522"/>
      <c r="CM77" s="522"/>
      <c r="CN77" s="522"/>
      <c r="CO77" s="522"/>
      <c r="CP77" s="522"/>
      <c r="CQ77" s="522"/>
      <c r="CR77" s="522"/>
      <c r="CS77" s="522"/>
      <c r="CT77" s="522"/>
      <c r="CU77" s="522"/>
      <c r="CV77" s="522"/>
      <c r="CW77" s="522"/>
      <c r="CX77" s="522"/>
      <c r="CY77" s="522"/>
      <c r="CZ77" s="522"/>
      <c r="DA77" s="522"/>
      <c r="DB77" s="522"/>
      <c r="DC77" s="522"/>
      <c r="DD77" s="522"/>
      <c r="DE77" s="522"/>
      <c r="DF77" s="522"/>
      <c r="DG77" s="522"/>
      <c r="DH77" s="522"/>
      <c r="DI77" s="522"/>
    </row>
    <row r="78" spans="2:113" s="439" customFormat="1" ht="19.5" customHeight="1">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522"/>
      <c r="BL78" s="522"/>
      <c r="BM78" s="522"/>
      <c r="BN78" s="522"/>
      <c r="BO78" s="522"/>
      <c r="BP78" s="522"/>
      <c r="BQ78" s="522"/>
      <c r="BR78" s="522"/>
      <c r="BS78" s="522"/>
      <c r="BT78" s="522"/>
      <c r="BU78" s="522"/>
      <c r="BV78" s="522"/>
      <c r="BW78" s="522"/>
      <c r="BX78" s="522"/>
      <c r="BY78" s="522"/>
      <c r="BZ78" s="522"/>
      <c r="CA78" s="522"/>
      <c r="CB78" s="522"/>
      <c r="CC78" s="522"/>
      <c r="CD78" s="522"/>
      <c r="CE78" s="522"/>
      <c r="CF78" s="522"/>
      <c r="CG78" s="522"/>
      <c r="CH78" s="522"/>
      <c r="CI78" s="522"/>
      <c r="CJ78" s="522"/>
      <c r="CK78" s="522"/>
      <c r="CL78" s="522"/>
      <c r="CM78" s="522"/>
      <c r="CN78" s="522"/>
      <c r="CO78" s="522"/>
      <c r="CP78" s="522"/>
      <c r="CQ78" s="522"/>
      <c r="CR78" s="522"/>
      <c r="CS78" s="522"/>
      <c r="CT78" s="522"/>
      <c r="CU78" s="522"/>
      <c r="CV78" s="522"/>
      <c r="CW78" s="522"/>
      <c r="CX78" s="522"/>
      <c r="CY78" s="522"/>
      <c r="CZ78" s="522"/>
      <c r="DA78" s="522"/>
      <c r="DB78" s="522"/>
      <c r="DC78" s="522"/>
      <c r="DD78" s="522"/>
      <c r="DE78" s="522"/>
      <c r="DF78" s="522"/>
      <c r="DG78" s="522"/>
      <c r="DH78" s="522"/>
      <c r="DI78" s="522"/>
    </row>
    <row r="79" spans="2:114" s="60" customFormat="1" ht="7.5" customHeight="1" thickBot="1">
      <c r="B79" s="9"/>
      <c r="C79" s="603"/>
      <c r="D79" s="603"/>
      <c r="E79" s="603"/>
      <c r="F79" s="603"/>
      <c r="G79" s="603"/>
      <c r="H79" s="603"/>
      <c r="I79" s="603"/>
      <c r="J79" s="189"/>
      <c r="K79" s="603"/>
      <c r="L79" s="603"/>
      <c r="M79" s="603"/>
      <c r="N79" s="603"/>
      <c r="O79" s="603"/>
      <c r="P79" s="603"/>
      <c r="Q79" s="603"/>
      <c r="R79" s="189"/>
      <c r="S79" s="603"/>
      <c r="T79" s="603"/>
      <c r="U79" s="603"/>
      <c r="V79" s="603"/>
      <c r="W79" s="603"/>
      <c r="X79" s="603"/>
      <c r="Y79" s="603"/>
      <c r="Z79" s="189"/>
      <c r="AA79" s="603"/>
      <c r="AB79" s="603"/>
      <c r="AC79" s="603"/>
      <c r="AD79" s="603"/>
      <c r="AE79" s="603"/>
      <c r="AF79" s="603"/>
      <c r="AG79" s="603"/>
      <c r="AH79" s="189"/>
      <c r="AI79" s="603"/>
      <c r="AJ79" s="603"/>
      <c r="AK79" s="603"/>
      <c r="AL79" s="603"/>
      <c r="AM79" s="603"/>
      <c r="AN79" s="603"/>
      <c r="AO79" s="603"/>
      <c r="AP79" s="189"/>
      <c r="AQ79" s="603"/>
      <c r="AR79" s="603"/>
      <c r="AS79" s="603"/>
      <c r="AT79" s="603"/>
      <c r="AU79" s="603"/>
      <c r="AV79" s="603"/>
      <c r="AW79" s="603"/>
      <c r="AX79" s="189"/>
      <c r="AY79" s="603"/>
      <c r="AZ79" s="603"/>
      <c r="BA79" s="603"/>
      <c r="BB79" s="603"/>
      <c r="BC79" s="603"/>
      <c r="BD79" s="603"/>
      <c r="BE79" s="603"/>
      <c r="BF79" s="189"/>
      <c r="BG79" s="603"/>
      <c r="BH79" s="603"/>
      <c r="BI79" s="603"/>
      <c r="BJ79" s="603"/>
      <c r="BK79" s="603"/>
      <c r="BL79" s="603"/>
      <c r="BM79" s="603"/>
      <c r="BN79" s="189"/>
      <c r="BO79" s="603"/>
      <c r="BP79" s="603"/>
      <c r="BQ79" s="603"/>
      <c r="BR79" s="603"/>
      <c r="BS79" s="603"/>
      <c r="BT79" s="603"/>
      <c r="BU79" s="603"/>
      <c r="BV79" s="189"/>
      <c r="BW79" s="603"/>
      <c r="BX79" s="603"/>
      <c r="BY79" s="603"/>
      <c r="BZ79" s="603"/>
      <c r="CA79" s="603"/>
      <c r="CB79" s="603"/>
      <c r="CC79" s="603"/>
      <c r="CD79" s="189"/>
      <c r="CE79" s="603"/>
      <c r="CF79" s="603"/>
      <c r="CG79" s="603"/>
      <c r="CH79" s="603"/>
      <c r="CI79" s="603"/>
      <c r="CJ79" s="603"/>
      <c r="CK79" s="603"/>
      <c r="CL79" s="189"/>
      <c r="CM79" s="603"/>
      <c r="CN79" s="603"/>
      <c r="CO79" s="603"/>
      <c r="CP79" s="603"/>
      <c r="CQ79" s="603"/>
      <c r="CR79" s="603"/>
      <c r="CS79" s="603"/>
      <c r="CT79" s="189"/>
      <c r="CU79" s="603"/>
      <c r="CV79" s="603"/>
      <c r="CW79" s="603"/>
      <c r="CX79" s="603"/>
      <c r="CY79" s="603"/>
      <c r="CZ79" s="603"/>
      <c r="DA79" s="603"/>
      <c r="DB79" s="189"/>
      <c r="DC79" s="603"/>
      <c r="DD79" s="603"/>
      <c r="DE79" s="603"/>
      <c r="DF79" s="603"/>
      <c r="DG79" s="603"/>
      <c r="DH79" s="603"/>
      <c r="DI79" s="603"/>
      <c r="DJ79" s="28"/>
    </row>
    <row r="80" spans="1:114" s="238" customFormat="1" ht="21" customHeight="1" thickTop="1">
      <c r="A80" s="693" t="s">
        <v>120</v>
      </c>
      <c r="B80" s="694"/>
      <c r="C80" s="694"/>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4"/>
      <c r="AP80" s="694"/>
      <c r="AQ80" s="694"/>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4"/>
      <c r="BU80" s="694"/>
      <c r="BV80" s="694"/>
      <c r="BW80" s="694"/>
      <c r="BX80" s="694"/>
      <c r="BY80" s="694"/>
      <c r="BZ80" s="694"/>
      <c r="CA80" s="694"/>
      <c r="CB80" s="694"/>
      <c r="CC80" s="694"/>
      <c r="CD80" s="694"/>
      <c r="CE80" s="694"/>
      <c r="CF80" s="694"/>
      <c r="CG80" s="694"/>
      <c r="CH80" s="694"/>
      <c r="CI80" s="694"/>
      <c r="CJ80" s="694"/>
      <c r="CK80" s="694"/>
      <c r="CL80" s="694"/>
      <c r="CM80" s="694"/>
      <c r="CN80" s="694"/>
      <c r="CO80" s="694"/>
      <c r="CP80" s="694"/>
      <c r="CQ80" s="694"/>
      <c r="CR80" s="694"/>
      <c r="CS80" s="694"/>
      <c r="CT80" s="694"/>
      <c r="CU80" s="694"/>
      <c r="CV80" s="694"/>
      <c r="CW80" s="694"/>
      <c r="CX80" s="694"/>
      <c r="CY80" s="694"/>
      <c r="CZ80" s="694"/>
      <c r="DA80" s="694"/>
      <c r="DB80" s="694"/>
      <c r="DC80" s="694"/>
      <c r="DD80" s="694"/>
      <c r="DE80" s="694"/>
      <c r="DF80" s="694"/>
      <c r="DG80" s="694"/>
      <c r="DH80" s="694"/>
      <c r="DI80" s="694"/>
      <c r="DJ80" s="694"/>
    </row>
    <row r="81" spans="1:114" s="210" customFormat="1" ht="21" customHeight="1">
      <c r="A81" s="623" t="s">
        <v>717</v>
      </c>
      <c r="B81" s="690"/>
      <c r="C81" s="690"/>
      <c r="D81" s="690"/>
      <c r="E81" s="690"/>
      <c r="F81" s="690"/>
      <c r="G81" s="690"/>
      <c r="H81" s="690"/>
      <c r="I81" s="690"/>
      <c r="J81" s="690"/>
      <c r="K81" s="690"/>
      <c r="L81" s="690"/>
      <c r="M81" s="690"/>
      <c r="N81" s="690"/>
      <c r="O81" s="690"/>
      <c r="P81" s="690"/>
      <c r="Q81" s="690"/>
      <c r="R81" s="690"/>
      <c r="S81" s="690"/>
      <c r="T81" s="690"/>
      <c r="U81" s="690"/>
      <c r="V81" s="690"/>
      <c r="W81" s="690"/>
      <c r="X81" s="690"/>
      <c r="Y81" s="690"/>
      <c r="Z81" s="690"/>
      <c r="AA81" s="690"/>
      <c r="AB81" s="690"/>
      <c r="AC81" s="690"/>
      <c r="AD81" s="690"/>
      <c r="AE81" s="690"/>
      <c r="AF81" s="690"/>
      <c r="AG81" s="690"/>
      <c r="AH81" s="690"/>
      <c r="AI81" s="690"/>
      <c r="AJ81" s="690"/>
      <c r="AK81" s="690"/>
      <c r="AL81" s="690"/>
      <c r="AM81" s="690"/>
      <c r="AN81" s="690"/>
      <c r="AO81" s="690"/>
      <c r="AP81" s="690"/>
      <c r="AQ81" s="690"/>
      <c r="AR81" s="690"/>
      <c r="AS81" s="690"/>
      <c r="AT81" s="690"/>
      <c r="AU81" s="690"/>
      <c r="AV81" s="690"/>
      <c r="AW81" s="690"/>
      <c r="AX81" s="690"/>
      <c r="AY81" s="690"/>
      <c r="AZ81" s="690"/>
      <c r="BA81" s="690"/>
      <c r="BB81" s="690"/>
      <c r="BC81" s="690"/>
      <c r="BD81" s="690"/>
      <c r="BE81" s="690"/>
      <c r="BF81" s="690"/>
      <c r="BG81" s="690"/>
      <c r="BH81" s="690"/>
      <c r="BI81" s="690"/>
      <c r="BJ81" s="690"/>
      <c r="BK81" s="690"/>
      <c r="BL81" s="690"/>
      <c r="BM81" s="690"/>
      <c r="BN81" s="690"/>
      <c r="BO81" s="690"/>
      <c r="BP81" s="690"/>
      <c r="BQ81" s="690"/>
      <c r="BR81" s="690"/>
      <c r="BS81" s="690"/>
      <c r="BT81" s="690"/>
      <c r="BU81" s="690"/>
      <c r="BV81" s="690"/>
      <c r="BW81" s="690"/>
      <c r="BX81" s="690"/>
      <c r="BY81" s="690"/>
      <c r="BZ81" s="690"/>
      <c r="CA81" s="690"/>
      <c r="CB81" s="690"/>
      <c r="CC81" s="690"/>
      <c r="CD81" s="690"/>
      <c r="CE81" s="690"/>
      <c r="CF81" s="690"/>
      <c r="CG81" s="690"/>
      <c r="CH81" s="690"/>
      <c r="CI81" s="690"/>
      <c r="CJ81" s="690"/>
      <c r="CK81" s="690"/>
      <c r="CL81" s="690"/>
      <c r="CM81" s="690"/>
      <c r="CN81" s="690"/>
      <c r="CO81" s="690"/>
      <c r="CP81" s="690"/>
      <c r="CQ81" s="690"/>
      <c r="CR81" s="690"/>
      <c r="CS81" s="690"/>
      <c r="CT81" s="690"/>
      <c r="CU81" s="690"/>
      <c r="CV81" s="690"/>
      <c r="CW81" s="690"/>
      <c r="CX81" s="690"/>
      <c r="CY81" s="690"/>
      <c r="CZ81" s="690"/>
      <c r="DA81" s="690"/>
      <c r="DB81" s="690"/>
      <c r="DC81" s="690"/>
      <c r="DD81" s="690"/>
      <c r="DE81" s="690"/>
      <c r="DF81" s="690"/>
      <c r="DG81" s="690"/>
      <c r="DH81" s="690"/>
      <c r="DI81" s="690"/>
      <c r="DJ81" s="690"/>
    </row>
    <row r="82" spans="1:114" s="210" customFormat="1" ht="21" customHeight="1">
      <c r="A82" s="690" t="s">
        <v>877</v>
      </c>
      <c r="B82" s="623"/>
      <c r="C82" s="623"/>
      <c r="D82" s="623"/>
      <c r="E82" s="623"/>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3"/>
      <c r="BA82" s="623"/>
      <c r="BB82" s="623"/>
      <c r="BC82" s="623"/>
      <c r="BD82" s="623"/>
      <c r="BE82" s="623"/>
      <c r="BF82" s="623"/>
      <c r="BG82" s="623"/>
      <c r="BH82" s="623"/>
      <c r="BI82" s="623"/>
      <c r="BJ82" s="623"/>
      <c r="BK82" s="623"/>
      <c r="BL82" s="623"/>
      <c r="BM82" s="623"/>
      <c r="BN82" s="623"/>
      <c r="BO82" s="623"/>
      <c r="BP82" s="623"/>
      <c r="BQ82" s="623"/>
      <c r="BR82" s="623"/>
      <c r="BS82" s="623"/>
      <c r="BT82" s="623"/>
      <c r="BU82" s="623"/>
      <c r="BV82" s="623"/>
      <c r="BW82" s="623"/>
      <c r="BX82" s="623"/>
      <c r="BY82" s="623"/>
      <c r="BZ82" s="623"/>
      <c r="CA82" s="623"/>
      <c r="CB82" s="623"/>
      <c r="CC82" s="623"/>
      <c r="CD82" s="623"/>
      <c r="CE82" s="623"/>
      <c r="CF82" s="623"/>
      <c r="CG82" s="623"/>
      <c r="CH82" s="623"/>
      <c r="CI82" s="623"/>
      <c r="CJ82" s="623"/>
      <c r="CK82" s="623"/>
      <c r="CL82" s="623"/>
      <c r="CM82" s="623"/>
      <c r="CN82" s="623"/>
      <c r="CO82" s="623"/>
      <c r="CP82" s="623"/>
      <c r="CQ82" s="623"/>
      <c r="CR82" s="623"/>
      <c r="CS82" s="623"/>
      <c r="CT82" s="623"/>
      <c r="CU82" s="623"/>
      <c r="CV82" s="623"/>
      <c r="CW82" s="623"/>
      <c r="CX82" s="623"/>
      <c r="CY82" s="623"/>
      <c r="CZ82" s="623"/>
      <c r="DA82" s="623"/>
      <c r="DB82" s="623"/>
      <c r="DC82" s="623"/>
      <c r="DD82" s="623"/>
      <c r="DE82" s="623"/>
      <c r="DF82" s="623"/>
      <c r="DG82" s="623"/>
      <c r="DH82" s="623"/>
      <c r="DI82" s="623"/>
      <c r="DJ82" s="623"/>
    </row>
    <row r="83" spans="1:114" s="210" customFormat="1" ht="21" customHeight="1">
      <c r="A83" s="623" t="s">
        <v>879</v>
      </c>
      <c r="B83" s="623"/>
      <c r="C83" s="623"/>
      <c r="D83" s="623"/>
      <c r="E83" s="623"/>
      <c r="F83" s="623"/>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3"/>
      <c r="BA83" s="623"/>
      <c r="BB83" s="623"/>
      <c r="BC83" s="623"/>
      <c r="BD83" s="623"/>
      <c r="BE83" s="623"/>
      <c r="BF83" s="623"/>
      <c r="BG83" s="623"/>
      <c r="BH83" s="623"/>
      <c r="BI83" s="623"/>
      <c r="BJ83" s="623"/>
      <c r="BK83" s="623"/>
      <c r="BL83" s="623"/>
      <c r="BM83" s="623"/>
      <c r="BN83" s="623"/>
      <c r="BO83" s="623"/>
      <c r="BP83" s="623"/>
      <c r="BQ83" s="623"/>
      <c r="BR83" s="623"/>
      <c r="BS83" s="623"/>
      <c r="BT83" s="623"/>
      <c r="BU83" s="623"/>
      <c r="BV83" s="623"/>
      <c r="BW83" s="623"/>
      <c r="BX83" s="623"/>
      <c r="BY83" s="623"/>
      <c r="BZ83" s="623"/>
      <c r="CA83" s="623"/>
      <c r="CB83" s="623"/>
      <c r="CC83" s="623"/>
      <c r="CD83" s="623"/>
      <c r="CE83" s="623"/>
      <c r="CF83" s="623"/>
      <c r="CG83" s="623"/>
      <c r="CH83" s="623"/>
      <c r="CI83" s="623"/>
      <c r="CJ83" s="623"/>
      <c r="CK83" s="623"/>
      <c r="CL83" s="623"/>
      <c r="CM83" s="623"/>
      <c r="CN83" s="623"/>
      <c r="CO83" s="623"/>
      <c r="CP83" s="623"/>
      <c r="CQ83" s="623"/>
      <c r="CR83" s="623"/>
      <c r="CS83" s="623"/>
      <c r="CT83" s="623"/>
      <c r="CU83" s="623"/>
      <c r="CV83" s="623"/>
      <c r="CW83" s="623"/>
      <c r="CX83" s="623"/>
      <c r="CY83" s="623"/>
      <c r="CZ83" s="623"/>
      <c r="DA83" s="623"/>
      <c r="DB83" s="623"/>
      <c r="DC83" s="623"/>
      <c r="DD83" s="623"/>
      <c r="DE83" s="623"/>
      <c r="DF83" s="623"/>
      <c r="DG83" s="623"/>
      <c r="DH83" s="623"/>
      <c r="DI83" s="623"/>
      <c r="DJ83" s="623"/>
    </row>
    <row r="84" spans="1:114" ht="21" customHeight="1">
      <c r="A84" s="690" t="s">
        <v>772</v>
      </c>
      <c r="B84" s="623"/>
      <c r="C84" s="623"/>
      <c r="D84" s="623"/>
      <c r="E84" s="623"/>
      <c r="F84" s="623"/>
      <c r="G84" s="623"/>
      <c r="H84" s="623"/>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3"/>
      <c r="BA84" s="623"/>
      <c r="BB84" s="623"/>
      <c r="BC84" s="623"/>
      <c r="BD84" s="623"/>
      <c r="BE84" s="623"/>
      <c r="BF84" s="623"/>
      <c r="BG84" s="623"/>
      <c r="BH84" s="623"/>
      <c r="BI84" s="623"/>
      <c r="BJ84" s="623"/>
      <c r="BK84" s="623"/>
      <c r="BL84" s="623"/>
      <c r="BM84" s="623"/>
      <c r="BN84" s="623"/>
      <c r="BO84" s="623"/>
      <c r="BP84" s="623"/>
      <c r="BQ84" s="623"/>
      <c r="BR84" s="623"/>
      <c r="BS84" s="623"/>
      <c r="BT84" s="623"/>
      <c r="BU84" s="623"/>
      <c r="BV84" s="623"/>
      <c r="BW84" s="623"/>
      <c r="BX84" s="623"/>
      <c r="BY84" s="623"/>
      <c r="BZ84" s="623"/>
      <c r="CA84" s="623"/>
      <c r="CB84" s="623"/>
      <c r="CC84" s="623"/>
      <c r="CD84" s="623"/>
      <c r="CE84" s="623"/>
      <c r="CF84" s="623"/>
      <c r="CG84" s="623"/>
      <c r="CH84" s="623"/>
      <c r="CI84" s="623"/>
      <c r="CJ84" s="623"/>
      <c r="CK84" s="623"/>
      <c r="CL84" s="623"/>
      <c r="CM84" s="623"/>
      <c r="CN84" s="623"/>
      <c r="CO84" s="623"/>
      <c r="CP84" s="623"/>
      <c r="CQ84" s="623"/>
      <c r="CR84" s="623"/>
      <c r="CS84" s="623"/>
      <c r="CT84" s="623"/>
      <c r="CU84" s="623"/>
      <c r="CV84" s="623"/>
      <c r="CW84" s="623"/>
      <c r="CX84" s="623"/>
      <c r="CY84" s="623"/>
      <c r="CZ84" s="623"/>
      <c r="DA84" s="623"/>
      <c r="DB84" s="623"/>
      <c r="DC84" s="623"/>
      <c r="DD84" s="623"/>
      <c r="DE84" s="623"/>
      <c r="DF84" s="623"/>
      <c r="DG84" s="623"/>
      <c r="DH84" s="623"/>
      <c r="DI84" s="623"/>
      <c r="DJ84" s="623"/>
    </row>
    <row r="85" spans="1:114" ht="21" customHeight="1">
      <c r="A85" s="690" t="s">
        <v>124</v>
      </c>
      <c r="B85" s="623"/>
      <c r="C85" s="623"/>
      <c r="D85" s="623"/>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3"/>
      <c r="BA85" s="623"/>
      <c r="BB85" s="623"/>
      <c r="BC85" s="623"/>
      <c r="BD85" s="623"/>
      <c r="BE85" s="623"/>
      <c r="BF85" s="623"/>
      <c r="BG85" s="623"/>
      <c r="BH85" s="623"/>
      <c r="BI85" s="623"/>
      <c r="BJ85" s="623"/>
      <c r="BK85" s="623"/>
      <c r="BL85" s="623"/>
      <c r="BM85" s="623"/>
      <c r="BN85" s="623"/>
      <c r="BO85" s="623"/>
      <c r="BP85" s="623"/>
      <c r="BQ85" s="623"/>
      <c r="BR85" s="623"/>
      <c r="BS85" s="623"/>
      <c r="BT85" s="623"/>
      <c r="BU85" s="623"/>
      <c r="BV85" s="623"/>
      <c r="BW85" s="623"/>
      <c r="BX85" s="623"/>
      <c r="BY85" s="623"/>
      <c r="BZ85" s="623"/>
      <c r="CA85" s="623"/>
      <c r="CB85" s="623"/>
      <c r="CC85" s="623"/>
      <c r="CD85" s="623"/>
      <c r="CE85" s="623"/>
      <c r="CF85" s="623"/>
      <c r="CG85" s="623"/>
      <c r="CH85" s="623"/>
      <c r="CI85" s="623"/>
      <c r="CJ85" s="623"/>
      <c r="CK85" s="623"/>
      <c r="CL85" s="623"/>
      <c r="CM85" s="623"/>
      <c r="CN85" s="623"/>
      <c r="CO85" s="623"/>
      <c r="CP85" s="623"/>
      <c r="CQ85" s="623"/>
      <c r="CR85" s="623"/>
      <c r="CS85" s="623"/>
      <c r="CT85" s="623"/>
      <c r="CU85" s="623"/>
      <c r="CV85" s="623"/>
      <c r="CW85" s="623"/>
      <c r="CX85" s="623"/>
      <c r="CY85" s="623"/>
      <c r="CZ85" s="623"/>
      <c r="DA85" s="623"/>
      <c r="DB85" s="623"/>
      <c r="DC85" s="623"/>
      <c r="DD85" s="623"/>
      <c r="DE85" s="623"/>
      <c r="DF85" s="623"/>
      <c r="DG85" s="623"/>
      <c r="DH85" s="623"/>
      <c r="DI85" s="623"/>
      <c r="DJ85" s="623"/>
    </row>
    <row r="86" spans="1:114" s="192" customFormat="1" ht="21" customHeight="1" thickBot="1">
      <c r="A86" s="691" t="s">
        <v>876</v>
      </c>
      <c r="B86" s="692"/>
      <c r="C86" s="692"/>
      <c r="D86" s="692"/>
      <c r="E86" s="692"/>
      <c r="F86" s="692"/>
      <c r="G86" s="692"/>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692"/>
      <c r="AY86" s="692"/>
      <c r="AZ86" s="692"/>
      <c r="BA86" s="692"/>
      <c r="BB86" s="692"/>
      <c r="BC86" s="692"/>
      <c r="BD86" s="692"/>
      <c r="BE86" s="692"/>
      <c r="BF86" s="692"/>
      <c r="BG86" s="692"/>
      <c r="BH86" s="692"/>
      <c r="BI86" s="692"/>
      <c r="BJ86" s="692"/>
      <c r="BK86" s="692"/>
      <c r="BL86" s="692"/>
      <c r="BM86" s="692"/>
      <c r="BN86" s="692"/>
      <c r="BO86" s="692"/>
      <c r="BP86" s="692"/>
      <c r="BQ86" s="692"/>
      <c r="BR86" s="692"/>
      <c r="BS86" s="692"/>
      <c r="BT86" s="692"/>
      <c r="BU86" s="692"/>
      <c r="BV86" s="692"/>
      <c r="BW86" s="692"/>
      <c r="BX86" s="692"/>
      <c r="BY86" s="692"/>
      <c r="BZ86" s="692"/>
      <c r="CA86" s="692"/>
      <c r="CB86" s="692"/>
      <c r="CC86" s="692"/>
      <c r="CD86" s="692"/>
      <c r="CE86" s="692"/>
      <c r="CF86" s="692"/>
      <c r="CG86" s="692"/>
      <c r="CH86" s="692"/>
      <c r="CI86" s="692"/>
      <c r="CJ86" s="692"/>
      <c r="CK86" s="692"/>
      <c r="CL86" s="692"/>
      <c r="CM86" s="692"/>
      <c r="CN86" s="692"/>
      <c r="CO86" s="692"/>
      <c r="CP86" s="692"/>
      <c r="CQ86" s="692"/>
      <c r="CR86" s="692"/>
      <c r="CS86" s="692"/>
      <c r="CT86" s="692"/>
      <c r="CU86" s="692"/>
      <c r="CV86" s="692"/>
      <c r="CW86" s="692"/>
      <c r="CX86" s="692"/>
      <c r="CY86" s="692"/>
      <c r="CZ86" s="692"/>
      <c r="DA86" s="692"/>
      <c r="DB86" s="692"/>
      <c r="DC86" s="692"/>
      <c r="DD86" s="692"/>
      <c r="DE86" s="692"/>
      <c r="DF86" s="692"/>
      <c r="DG86" s="692"/>
      <c r="DH86" s="692"/>
      <c r="DI86" s="692"/>
      <c r="DJ86" s="692"/>
    </row>
    <row r="87" spans="1:114" ht="19.5" customHeight="1" thickTop="1">
      <c r="A87" s="689"/>
      <c r="B87" s="689"/>
      <c r="C87" s="689"/>
      <c r="D87" s="689"/>
      <c r="E87" s="689"/>
      <c r="F87" s="689"/>
      <c r="G87" s="689"/>
      <c r="H87" s="689"/>
      <c r="I87" s="689"/>
      <c r="J87" s="689"/>
      <c r="K87" s="689"/>
      <c r="L87" s="689"/>
      <c r="M87" s="689"/>
      <c r="N87" s="689"/>
      <c r="O87" s="689"/>
      <c r="P87" s="689"/>
      <c r="Q87" s="689"/>
      <c r="R87" s="689"/>
      <c r="S87" s="689"/>
      <c r="T87" s="689"/>
      <c r="U87" s="689"/>
      <c r="V87" s="689"/>
      <c r="W87" s="689"/>
      <c r="X87" s="689"/>
      <c r="Y87" s="689"/>
      <c r="Z87" s="689"/>
      <c r="AA87" s="689"/>
      <c r="AB87" s="689"/>
      <c r="AC87" s="689"/>
      <c r="AD87" s="689"/>
      <c r="AE87" s="689"/>
      <c r="AF87" s="689"/>
      <c r="AG87" s="689"/>
      <c r="AH87" s="689"/>
      <c r="AI87" s="689"/>
      <c r="AJ87" s="689"/>
      <c r="AK87" s="689"/>
      <c r="AL87" s="689"/>
      <c r="AM87" s="689"/>
      <c r="AN87" s="689"/>
      <c r="AO87" s="689"/>
      <c r="AP87" s="689"/>
      <c r="AQ87" s="689"/>
      <c r="AR87" s="689"/>
      <c r="AS87" s="689"/>
      <c r="AT87" s="689"/>
      <c r="AU87" s="689"/>
      <c r="AV87" s="689"/>
      <c r="AW87" s="689"/>
      <c r="AX87" s="689"/>
      <c r="AY87" s="689"/>
      <c r="AZ87" s="689"/>
      <c r="BA87" s="689"/>
      <c r="BB87" s="689"/>
      <c r="BC87" s="689"/>
      <c r="BD87" s="689"/>
      <c r="BE87" s="689"/>
      <c r="BF87" s="689"/>
      <c r="BG87" s="689"/>
      <c r="BH87" s="689"/>
      <c r="BI87" s="689"/>
      <c r="BJ87" s="689"/>
      <c r="BK87" s="689"/>
      <c r="BL87" s="689"/>
      <c r="BM87" s="689"/>
      <c r="BN87" s="689"/>
      <c r="BO87" s="689"/>
      <c r="BP87" s="689"/>
      <c r="BQ87" s="689"/>
      <c r="BR87" s="689"/>
      <c r="BS87" s="689"/>
      <c r="BT87" s="689"/>
      <c r="BU87" s="689"/>
      <c r="BV87" s="689"/>
      <c r="BW87" s="689"/>
      <c r="BX87" s="689"/>
      <c r="BY87" s="689"/>
      <c r="BZ87" s="689"/>
      <c r="CA87" s="689"/>
      <c r="CB87" s="689"/>
      <c r="CC87" s="689"/>
      <c r="CD87" s="689"/>
      <c r="CE87" s="689"/>
      <c r="CF87" s="689"/>
      <c r="CG87" s="689"/>
      <c r="CH87" s="689"/>
      <c r="CI87" s="689"/>
      <c r="CJ87" s="689"/>
      <c r="CK87" s="689"/>
      <c r="CL87" s="689"/>
      <c r="CM87" s="689"/>
      <c r="CN87" s="689"/>
      <c r="CO87" s="689"/>
      <c r="CP87" s="689"/>
      <c r="CQ87" s="689"/>
      <c r="CR87" s="689"/>
      <c r="CS87" s="689"/>
      <c r="CT87" s="689"/>
      <c r="CU87" s="689"/>
      <c r="CV87" s="689"/>
      <c r="CW87" s="689"/>
      <c r="CX87" s="689"/>
      <c r="CY87" s="689"/>
      <c r="CZ87" s="689"/>
      <c r="DA87" s="689"/>
      <c r="DB87" s="689"/>
      <c r="DC87" s="689"/>
      <c r="DD87" s="689"/>
      <c r="DE87" s="689"/>
      <c r="DF87" s="689"/>
      <c r="DG87" s="689"/>
      <c r="DH87" s="689"/>
      <c r="DI87" s="689"/>
      <c r="DJ87" s="689"/>
    </row>
    <row r="88" spans="1:114" ht="19.5" customHeight="1">
      <c r="A88" s="689"/>
      <c r="B88" s="689"/>
      <c r="C88" s="689"/>
      <c r="D88" s="689"/>
      <c r="E88" s="689"/>
      <c r="F88" s="689"/>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89"/>
      <c r="AJ88" s="689"/>
      <c r="AK88" s="689"/>
      <c r="AL88" s="689"/>
      <c r="AM88" s="689"/>
      <c r="AN88" s="689"/>
      <c r="AO88" s="689"/>
      <c r="AP88" s="689"/>
      <c r="AQ88" s="689"/>
      <c r="AR88" s="689"/>
      <c r="AS88" s="689"/>
      <c r="AT88" s="689"/>
      <c r="AU88" s="689"/>
      <c r="AV88" s="689"/>
      <c r="AW88" s="689"/>
      <c r="AX88" s="689"/>
      <c r="AY88" s="689"/>
      <c r="AZ88" s="689"/>
      <c r="BA88" s="689"/>
      <c r="BB88" s="689"/>
      <c r="BC88" s="689"/>
      <c r="BD88" s="689"/>
      <c r="BE88" s="689"/>
      <c r="BF88" s="689"/>
      <c r="BG88" s="689"/>
      <c r="BH88" s="689"/>
      <c r="BI88" s="689"/>
      <c r="BJ88" s="689"/>
      <c r="BK88" s="689"/>
      <c r="BL88" s="689"/>
      <c r="BM88" s="689"/>
      <c r="BN88" s="689"/>
      <c r="BO88" s="689"/>
      <c r="BP88" s="689"/>
      <c r="BQ88" s="689"/>
      <c r="BR88" s="689"/>
      <c r="BS88" s="689"/>
      <c r="BT88" s="689"/>
      <c r="BU88" s="689"/>
      <c r="BV88" s="689"/>
      <c r="BW88" s="689"/>
      <c r="BX88" s="689"/>
      <c r="BY88" s="689"/>
      <c r="BZ88" s="689"/>
      <c r="CA88" s="689"/>
      <c r="CB88" s="689"/>
      <c r="CC88" s="689"/>
      <c r="CD88" s="689"/>
      <c r="CE88" s="689"/>
      <c r="CF88" s="689"/>
      <c r="CG88" s="689"/>
      <c r="CH88" s="689"/>
      <c r="CI88" s="689"/>
      <c r="CJ88" s="689"/>
      <c r="CK88" s="689"/>
      <c r="CL88" s="689"/>
      <c r="CM88" s="689"/>
      <c r="CN88" s="689"/>
      <c r="CO88" s="689"/>
      <c r="CP88" s="689"/>
      <c r="CQ88" s="689"/>
      <c r="CR88" s="689"/>
      <c r="CS88" s="689"/>
      <c r="CT88" s="689"/>
      <c r="CU88" s="689"/>
      <c r="CV88" s="689"/>
      <c r="CW88" s="689"/>
      <c r="CX88" s="689"/>
      <c r="CY88" s="689"/>
      <c r="CZ88" s="689"/>
      <c r="DA88" s="689"/>
      <c r="DB88" s="689"/>
      <c r="DC88" s="689"/>
      <c r="DD88" s="689"/>
      <c r="DE88" s="689"/>
      <c r="DF88" s="689"/>
      <c r="DG88" s="689"/>
      <c r="DH88" s="689"/>
      <c r="DI88" s="689"/>
      <c r="DJ88" s="689"/>
    </row>
  </sheetData>
  <mergeCells count="815">
    <mergeCell ref="CL61:CS61"/>
    <mergeCell ref="CL62:CS62"/>
    <mergeCell ref="CU61:DB61"/>
    <mergeCell ref="CL63:CS63"/>
    <mergeCell ref="CL64:CS64"/>
    <mergeCell ref="CU70:DB70"/>
    <mergeCell ref="CU68:DB68"/>
    <mergeCell ref="CU64:DB64"/>
    <mergeCell ref="CU63:DB63"/>
    <mergeCell ref="CL69:CS69"/>
    <mergeCell ref="CL68:CS68"/>
    <mergeCell ref="CL67:CS67"/>
    <mergeCell ref="CU58:DB58"/>
    <mergeCell ref="CL60:CS60"/>
    <mergeCell ref="CU57:DB57"/>
    <mergeCell ref="CL57:CS57"/>
    <mergeCell ref="CU59:DB59"/>
    <mergeCell ref="CU60:DB60"/>
    <mergeCell ref="CL59:CS59"/>
    <mergeCell ref="CL58:CS58"/>
    <mergeCell ref="DC43:DH43"/>
    <mergeCell ref="CY43:CZ43"/>
    <mergeCell ref="DD56:DJ56"/>
    <mergeCell ref="CU56:DB56"/>
    <mergeCell ref="DD48:DJ52"/>
    <mergeCell ref="DD55:DJ55"/>
    <mergeCell ref="CU55:DB55"/>
    <mergeCell ref="DD60:DJ60"/>
    <mergeCell ref="DD59:DJ59"/>
    <mergeCell ref="AY70:BD70"/>
    <mergeCell ref="BG70:BM70"/>
    <mergeCell ref="BO70:BT70"/>
    <mergeCell ref="DD68:DJ68"/>
    <mergeCell ref="BW68:CB68"/>
    <mergeCell ref="CE68:CI68"/>
    <mergeCell ref="DD70:DJ70"/>
    <mergeCell ref="CL70:CS70"/>
    <mergeCell ref="AQ70:AV70"/>
    <mergeCell ref="K70:P70"/>
    <mergeCell ref="S70:X70"/>
    <mergeCell ref="AA70:AF70"/>
    <mergeCell ref="AI70:AN70"/>
    <mergeCell ref="AA69:AF69"/>
    <mergeCell ref="AI69:AN69"/>
    <mergeCell ref="E43:L43"/>
    <mergeCell ref="M43:N43"/>
    <mergeCell ref="O43:V43"/>
    <mergeCell ref="W43:X43"/>
    <mergeCell ref="K68:P68"/>
    <mergeCell ref="AA68:AF68"/>
    <mergeCell ref="AI68:AN68"/>
    <mergeCell ref="AA65:AF65"/>
    <mergeCell ref="AY69:BD69"/>
    <mergeCell ref="AY65:BD65"/>
    <mergeCell ref="AY64:BD64"/>
    <mergeCell ref="DD69:DJ69"/>
    <mergeCell ref="CU69:DB69"/>
    <mergeCell ref="CE65:CJ65"/>
    <mergeCell ref="CU66:DB66"/>
    <mergeCell ref="CL65:CS65"/>
    <mergeCell ref="AY68:BD68"/>
    <mergeCell ref="CL66:CS66"/>
    <mergeCell ref="AQ65:AV65"/>
    <mergeCell ref="AI65:AN65"/>
    <mergeCell ref="AQ68:AV68"/>
    <mergeCell ref="AQ64:AV64"/>
    <mergeCell ref="DC42:DH42"/>
    <mergeCell ref="CG42:CN42"/>
    <mergeCell ref="CO42:CP42"/>
    <mergeCell ref="CQ42:CX42"/>
    <mergeCell ref="CY42:CZ42"/>
    <mergeCell ref="CG43:CN43"/>
    <mergeCell ref="CO43:CP43"/>
    <mergeCell ref="CQ43:CX43"/>
    <mergeCell ref="W41:X41"/>
    <mergeCell ref="Y41:AD41"/>
    <mergeCell ref="AI41:AO41"/>
    <mergeCell ref="CG41:CN41"/>
    <mergeCell ref="AQ41:AR41"/>
    <mergeCell ref="AS41:AY41"/>
    <mergeCell ref="Y42:AD42"/>
    <mergeCell ref="Y43:AD43"/>
    <mergeCell ref="AI43:AO43"/>
    <mergeCell ref="AQ43:AR43"/>
    <mergeCell ref="AS43:AY43"/>
    <mergeCell ref="E42:L42"/>
    <mergeCell ref="M42:N42"/>
    <mergeCell ref="O42:V42"/>
    <mergeCell ref="W42:X42"/>
    <mergeCell ref="BW37:CC37"/>
    <mergeCell ref="BU37:BV37"/>
    <mergeCell ref="Y40:AD40"/>
    <mergeCell ref="BC41:BI41"/>
    <mergeCell ref="BM41:BR41"/>
    <mergeCell ref="BU41:BV41"/>
    <mergeCell ref="BM38:BR38"/>
    <mergeCell ref="BW38:CC38"/>
    <mergeCell ref="BW39:CC39"/>
    <mergeCell ref="BU38:BV38"/>
    <mergeCell ref="CG39:CN39"/>
    <mergeCell ref="BM39:BR39"/>
    <mergeCell ref="BM37:BR37"/>
    <mergeCell ref="CY34:CZ34"/>
    <mergeCell ref="CY35:CZ35"/>
    <mergeCell ref="CO35:CP35"/>
    <mergeCell ref="CG37:CN37"/>
    <mergeCell ref="CY36:CZ36"/>
    <mergeCell ref="CY37:CZ37"/>
    <mergeCell ref="CQ37:CX37"/>
    <mergeCell ref="DI29:DJ29"/>
    <mergeCell ref="CY29:CZ29"/>
    <mergeCell ref="DC29:DH29"/>
    <mergeCell ref="AQ37:AR37"/>
    <mergeCell ref="BW36:CC36"/>
    <mergeCell ref="BM32:BR32"/>
    <mergeCell ref="CG34:CN34"/>
    <mergeCell ref="BW35:CC35"/>
    <mergeCell ref="BM34:BR34"/>
    <mergeCell ref="BU34:BV34"/>
    <mergeCell ref="BW33:CC33"/>
    <mergeCell ref="AS36:AY36"/>
    <mergeCell ref="AE29:AF29"/>
    <mergeCell ref="AG29:AH29"/>
    <mergeCell ref="AI29:AO29"/>
    <mergeCell ref="AQ29:AR29"/>
    <mergeCell ref="AS29:AY29"/>
    <mergeCell ref="BA29:BB29"/>
    <mergeCell ref="AI34:AO34"/>
    <mergeCell ref="E29:L29"/>
    <mergeCell ref="M29:N29"/>
    <mergeCell ref="O29:V29"/>
    <mergeCell ref="W29:X29"/>
    <mergeCell ref="A81:DJ81"/>
    <mergeCell ref="CQ39:CX39"/>
    <mergeCell ref="CY39:CZ39"/>
    <mergeCell ref="CO41:CP41"/>
    <mergeCell ref="CY41:CZ41"/>
    <mergeCell ref="BU42:BV42"/>
    <mergeCell ref="BW41:CC41"/>
    <mergeCell ref="BU39:BV39"/>
    <mergeCell ref="BU40:BV40"/>
    <mergeCell ref="BW40:CC40"/>
    <mergeCell ref="CO30:CP30"/>
    <mergeCell ref="CQ30:CX30"/>
    <mergeCell ref="CG35:CN35"/>
    <mergeCell ref="CO37:CP37"/>
    <mergeCell ref="CO33:CP33"/>
    <mergeCell ref="CQ34:CX34"/>
    <mergeCell ref="CQ35:CX35"/>
    <mergeCell ref="CG36:CN36"/>
    <mergeCell ref="CQ36:CX36"/>
    <mergeCell ref="CO36:CP36"/>
    <mergeCell ref="BU27:BV27"/>
    <mergeCell ref="BW27:CD27"/>
    <mergeCell ref="CE27:CF27"/>
    <mergeCell ref="CG30:CN30"/>
    <mergeCell ref="BU29:BV29"/>
    <mergeCell ref="BW29:CC29"/>
    <mergeCell ref="CE29:CF29"/>
    <mergeCell ref="CG29:CN29"/>
    <mergeCell ref="CY38:CZ38"/>
    <mergeCell ref="CO39:CP39"/>
    <mergeCell ref="CY40:CZ40"/>
    <mergeCell ref="CQ41:CX41"/>
    <mergeCell ref="CO40:CP40"/>
    <mergeCell ref="CQ40:CX40"/>
    <mergeCell ref="CQ38:CX38"/>
    <mergeCell ref="CO38:CP38"/>
    <mergeCell ref="DC76:DI76"/>
    <mergeCell ref="CU76:DA76"/>
    <mergeCell ref="DC79:DI79"/>
    <mergeCell ref="BO79:BU79"/>
    <mergeCell ref="BW79:CC79"/>
    <mergeCell ref="CE79:CK79"/>
    <mergeCell ref="CM79:CS79"/>
    <mergeCell ref="BO76:BU76"/>
    <mergeCell ref="BW76:CC76"/>
    <mergeCell ref="CM76:CS76"/>
    <mergeCell ref="BG76:BM76"/>
    <mergeCell ref="CU79:DA79"/>
    <mergeCell ref="BG79:BM79"/>
    <mergeCell ref="C79:I79"/>
    <mergeCell ref="K79:Q79"/>
    <mergeCell ref="S79:Y79"/>
    <mergeCell ref="AA79:AG79"/>
    <mergeCell ref="AI79:AO79"/>
    <mergeCell ref="AQ79:AW79"/>
    <mergeCell ref="AY79:BE79"/>
    <mergeCell ref="AY76:BE76"/>
    <mergeCell ref="CM72:CS72"/>
    <mergeCell ref="CE72:CJ72"/>
    <mergeCell ref="CE66:CJ66"/>
    <mergeCell ref="BG68:BM68"/>
    <mergeCell ref="BO68:BT68"/>
    <mergeCell ref="BG72:BM72"/>
    <mergeCell ref="BW70:CB70"/>
    <mergeCell ref="BG69:BM69"/>
    <mergeCell ref="CE67:CJ67"/>
    <mergeCell ref="AQ69:AV69"/>
    <mergeCell ref="CE69:CJ69"/>
    <mergeCell ref="CE76:CK76"/>
    <mergeCell ref="CE75:CK75"/>
    <mergeCell ref="BW72:CC72"/>
    <mergeCell ref="BO69:BT69"/>
    <mergeCell ref="CE70:CJ70"/>
    <mergeCell ref="BO75:BU75"/>
    <mergeCell ref="BW75:CC75"/>
    <mergeCell ref="BW69:CB69"/>
    <mergeCell ref="BW67:CB67"/>
    <mergeCell ref="BG59:BM59"/>
    <mergeCell ref="BO63:BT63"/>
    <mergeCell ref="BO62:BT62"/>
    <mergeCell ref="BW65:CB65"/>
    <mergeCell ref="BO65:BT65"/>
    <mergeCell ref="BG60:BM60"/>
    <mergeCell ref="BW63:CB63"/>
    <mergeCell ref="AI62:AN62"/>
    <mergeCell ref="AQ62:AV62"/>
    <mergeCell ref="AI60:AN60"/>
    <mergeCell ref="AY58:BD58"/>
    <mergeCell ref="BW43:CC43"/>
    <mergeCell ref="BU43:BV43"/>
    <mergeCell ref="AY63:BD63"/>
    <mergeCell ref="BO64:BT64"/>
    <mergeCell ref="BG58:BM58"/>
    <mergeCell ref="BO58:BT58"/>
    <mergeCell ref="BG56:BM56"/>
    <mergeCell ref="AY55:BD55"/>
    <mergeCell ref="BG55:BM55"/>
    <mergeCell ref="AY53:BF53"/>
    <mergeCell ref="AI42:AO42"/>
    <mergeCell ref="AQ42:AR42"/>
    <mergeCell ref="AS42:AY42"/>
    <mergeCell ref="Y39:AD39"/>
    <mergeCell ref="AI39:AO39"/>
    <mergeCell ref="AQ40:AR40"/>
    <mergeCell ref="AS39:AY39"/>
    <mergeCell ref="AI40:AO40"/>
    <mergeCell ref="AQ38:AR38"/>
    <mergeCell ref="Y38:AD38"/>
    <mergeCell ref="AI38:AO38"/>
    <mergeCell ref="E39:L39"/>
    <mergeCell ref="M39:N39"/>
    <mergeCell ref="O39:V39"/>
    <mergeCell ref="W39:X39"/>
    <mergeCell ref="M37:N37"/>
    <mergeCell ref="O37:V37"/>
    <mergeCell ref="W37:X37"/>
    <mergeCell ref="W38:X38"/>
    <mergeCell ref="AI36:AO36"/>
    <mergeCell ref="E41:L41"/>
    <mergeCell ref="M41:N41"/>
    <mergeCell ref="O41:V41"/>
    <mergeCell ref="M36:N36"/>
    <mergeCell ref="O36:V36"/>
    <mergeCell ref="W36:X36"/>
    <mergeCell ref="Y37:AD37"/>
    <mergeCell ref="AI37:AO37"/>
    <mergeCell ref="E37:L37"/>
    <mergeCell ref="M38:N38"/>
    <mergeCell ref="O38:V38"/>
    <mergeCell ref="K65:P65"/>
    <mergeCell ref="AA63:AF63"/>
    <mergeCell ref="AA60:AF60"/>
    <mergeCell ref="S64:X64"/>
    <mergeCell ref="AA62:AF62"/>
    <mergeCell ref="S63:X63"/>
    <mergeCell ref="S65:X65"/>
    <mergeCell ref="AA64:AF64"/>
    <mergeCell ref="E34:L34"/>
    <mergeCell ref="M34:N34"/>
    <mergeCell ref="O34:V34"/>
    <mergeCell ref="Y36:AD36"/>
    <mergeCell ref="Y34:AD34"/>
    <mergeCell ref="Y35:AD35"/>
    <mergeCell ref="E35:L35"/>
    <mergeCell ref="C62:J62"/>
    <mergeCell ref="DD66:DJ66"/>
    <mergeCell ref="DD64:DJ64"/>
    <mergeCell ref="DD65:DJ65"/>
    <mergeCell ref="BG65:BM65"/>
    <mergeCell ref="BW64:CB64"/>
    <mergeCell ref="BG66:BM66"/>
    <mergeCell ref="BG64:BM64"/>
    <mergeCell ref="CU65:DB65"/>
    <mergeCell ref="DD63:DJ63"/>
    <mergeCell ref="CE64:CJ64"/>
    <mergeCell ref="CE63:CJ63"/>
    <mergeCell ref="AI63:AN63"/>
    <mergeCell ref="AI64:AN64"/>
    <mergeCell ref="BG63:BM63"/>
    <mergeCell ref="AQ63:AV63"/>
    <mergeCell ref="DD61:DJ61"/>
    <mergeCell ref="DD62:DJ62"/>
    <mergeCell ref="AY62:BD62"/>
    <mergeCell ref="AY61:BD61"/>
    <mergeCell ref="BW62:CB62"/>
    <mergeCell ref="BG62:BM62"/>
    <mergeCell ref="BW61:CB61"/>
    <mergeCell ref="CE62:CJ62"/>
    <mergeCell ref="BG61:BM61"/>
    <mergeCell ref="CU62:DB62"/>
    <mergeCell ref="AS34:AY34"/>
    <mergeCell ref="AQ35:AR35"/>
    <mergeCell ref="W34:X34"/>
    <mergeCell ref="AI35:AO35"/>
    <mergeCell ref="AQ34:AR34"/>
    <mergeCell ref="CE58:CJ58"/>
    <mergeCell ref="AI61:AN61"/>
    <mergeCell ref="AY59:BD59"/>
    <mergeCell ref="AI59:AN59"/>
    <mergeCell ref="AY60:BD60"/>
    <mergeCell ref="AQ59:AV59"/>
    <mergeCell ref="AQ60:AV60"/>
    <mergeCell ref="AQ61:AV61"/>
    <mergeCell ref="CL55:CS55"/>
    <mergeCell ref="CL56:CS56"/>
    <mergeCell ref="CE56:CJ56"/>
    <mergeCell ref="CE55:CJ55"/>
    <mergeCell ref="DD58:DJ58"/>
    <mergeCell ref="CO32:CP32"/>
    <mergeCell ref="DD54:DJ54"/>
    <mergeCell ref="CU54:DA54"/>
    <mergeCell ref="DD57:DJ57"/>
    <mergeCell ref="CM54:CS54"/>
    <mergeCell ref="DC38:DH38"/>
    <mergeCell ref="DC41:DH41"/>
    <mergeCell ref="DC39:DH39"/>
    <mergeCell ref="DI39:DJ39"/>
    <mergeCell ref="CG38:CN38"/>
    <mergeCell ref="BU35:BV35"/>
    <mergeCell ref="BW53:CD53"/>
    <mergeCell ref="BO50:BV50"/>
    <mergeCell ref="BW50:CD50"/>
    <mergeCell ref="BW42:CC42"/>
    <mergeCell ref="BM42:BR42"/>
    <mergeCell ref="BW51:CD51"/>
    <mergeCell ref="BW52:CD52"/>
    <mergeCell ref="BO53:BV53"/>
    <mergeCell ref="M32:N32"/>
    <mergeCell ref="O32:V32"/>
    <mergeCell ref="Y33:AD33"/>
    <mergeCell ref="AI33:AO33"/>
    <mergeCell ref="W33:X33"/>
    <mergeCell ref="O33:V33"/>
    <mergeCell ref="CG32:CN32"/>
    <mergeCell ref="W35:X35"/>
    <mergeCell ref="E31:L31"/>
    <mergeCell ref="AI31:AO31"/>
    <mergeCell ref="M31:N31"/>
    <mergeCell ref="E33:L33"/>
    <mergeCell ref="M33:N33"/>
    <mergeCell ref="E32:L32"/>
    <mergeCell ref="O31:V31"/>
    <mergeCell ref="M35:N35"/>
    <mergeCell ref="O35:V35"/>
    <mergeCell ref="E36:L36"/>
    <mergeCell ref="E38:L38"/>
    <mergeCell ref="C54:I54"/>
    <mergeCell ref="K54:Q54"/>
    <mergeCell ref="C51:J51"/>
    <mergeCell ref="S51:Z51"/>
    <mergeCell ref="C52:J52"/>
    <mergeCell ref="K52:R52"/>
    <mergeCell ref="S52:Z52"/>
    <mergeCell ref="W31:X31"/>
    <mergeCell ref="AS31:AY31"/>
    <mergeCell ref="AQ32:AR32"/>
    <mergeCell ref="AS32:AY32"/>
    <mergeCell ref="W32:X32"/>
    <mergeCell ref="AQ31:AR31"/>
    <mergeCell ref="AI47:AP47"/>
    <mergeCell ref="A85:DJ85"/>
    <mergeCell ref="A86:DJ86"/>
    <mergeCell ref="A87:DJ87"/>
    <mergeCell ref="A80:DJ80"/>
    <mergeCell ref="DD72:DJ72"/>
    <mergeCell ref="C73:I73"/>
    <mergeCell ref="K73:Q73"/>
    <mergeCell ref="S73:Y73"/>
    <mergeCell ref="AA73:AG73"/>
    <mergeCell ref="A88:DJ88"/>
    <mergeCell ref="A82:DJ82"/>
    <mergeCell ref="A84:DJ84"/>
    <mergeCell ref="BW73:CC73"/>
    <mergeCell ref="CE73:CK73"/>
    <mergeCell ref="CM73:CS73"/>
    <mergeCell ref="CU73:DA73"/>
    <mergeCell ref="BG73:BM73"/>
    <mergeCell ref="BO73:BU73"/>
    <mergeCell ref="DC73:DI73"/>
    <mergeCell ref="AI73:AO73"/>
    <mergeCell ref="AQ73:AW73"/>
    <mergeCell ref="AY73:BE73"/>
    <mergeCell ref="BO72:BU72"/>
    <mergeCell ref="AI72:AO72"/>
    <mergeCell ref="AY72:BE72"/>
    <mergeCell ref="BW58:CB58"/>
    <mergeCell ref="BO55:BT55"/>
    <mergeCell ref="BO57:BT57"/>
    <mergeCell ref="BO56:BT56"/>
    <mergeCell ref="AY56:BD56"/>
    <mergeCell ref="BW55:CB55"/>
    <mergeCell ref="BW57:CB57"/>
    <mergeCell ref="BW56:CB56"/>
    <mergeCell ref="AY57:BD57"/>
    <mergeCell ref="BG57:BM57"/>
    <mergeCell ref="CE52:CK52"/>
    <mergeCell ref="CE53:CK53"/>
    <mergeCell ref="CL52:CT52"/>
    <mergeCell ref="AQ54:AW54"/>
    <mergeCell ref="AY54:BE54"/>
    <mergeCell ref="BG53:BN53"/>
    <mergeCell ref="BO52:BV52"/>
    <mergeCell ref="CE54:CK54"/>
    <mergeCell ref="BO54:BU54"/>
    <mergeCell ref="BW54:CC54"/>
    <mergeCell ref="A48:B52"/>
    <mergeCell ref="C49:J49"/>
    <mergeCell ref="K49:AX49"/>
    <mergeCell ref="BG49:CD49"/>
    <mergeCell ref="AI52:AP52"/>
    <mergeCell ref="BG54:BM54"/>
    <mergeCell ref="A53:B53"/>
    <mergeCell ref="C53:J53"/>
    <mergeCell ref="K53:R53"/>
    <mergeCell ref="S53:Z53"/>
    <mergeCell ref="AI54:AO54"/>
    <mergeCell ref="S54:Y54"/>
    <mergeCell ref="AA54:AG54"/>
    <mergeCell ref="BO51:BV51"/>
    <mergeCell ref="AI51:AP51"/>
    <mergeCell ref="C50:J50"/>
    <mergeCell ref="K50:R50"/>
    <mergeCell ref="S50:Z50"/>
    <mergeCell ref="AA50:AH50"/>
    <mergeCell ref="K51:R51"/>
    <mergeCell ref="AQ51:AX51"/>
    <mergeCell ref="BG50:BN50"/>
    <mergeCell ref="AI50:AP50"/>
    <mergeCell ref="AA52:AH52"/>
    <mergeCell ref="AA51:AH51"/>
    <mergeCell ref="BG51:BN51"/>
    <mergeCell ref="AY52:BF52"/>
    <mergeCell ref="AY51:BF51"/>
    <mergeCell ref="CG31:CN31"/>
    <mergeCell ref="CG33:CN33"/>
    <mergeCell ref="AQ52:AX52"/>
    <mergeCell ref="BG52:BN52"/>
    <mergeCell ref="BM35:BR35"/>
    <mergeCell ref="BC35:BI35"/>
    <mergeCell ref="BC34:BI34"/>
    <mergeCell ref="AQ36:AR36"/>
    <mergeCell ref="BC42:BI42"/>
    <mergeCell ref="AQ39:AR39"/>
    <mergeCell ref="BW34:CC34"/>
    <mergeCell ref="BU32:BV32"/>
    <mergeCell ref="BC31:BI31"/>
    <mergeCell ref="BC32:BI32"/>
    <mergeCell ref="BC33:BI33"/>
    <mergeCell ref="BM31:BR31"/>
    <mergeCell ref="BW31:CC31"/>
    <mergeCell ref="BU31:BV31"/>
    <mergeCell ref="BW32:CC32"/>
    <mergeCell ref="BM33:BR33"/>
    <mergeCell ref="BU36:BV36"/>
    <mergeCell ref="BM36:BR36"/>
    <mergeCell ref="BU33:BV33"/>
    <mergeCell ref="Y30:AD30"/>
    <mergeCell ref="AS30:AY30"/>
    <mergeCell ref="AQ30:AR30"/>
    <mergeCell ref="BM30:BR30"/>
    <mergeCell ref="AQ33:AR33"/>
    <mergeCell ref="AS35:AY35"/>
    <mergeCell ref="AS33:AY33"/>
    <mergeCell ref="E30:L30"/>
    <mergeCell ref="M30:N30"/>
    <mergeCell ref="O30:V30"/>
    <mergeCell ref="W30:X30"/>
    <mergeCell ref="CQ29:CX29"/>
    <mergeCell ref="E28:L28"/>
    <mergeCell ref="M28:N28"/>
    <mergeCell ref="O28:V28"/>
    <mergeCell ref="W28:X28"/>
    <mergeCell ref="BK29:BL29"/>
    <mergeCell ref="BC29:BI29"/>
    <mergeCell ref="Y28:AD28"/>
    <mergeCell ref="Y29:AD29"/>
    <mergeCell ref="CO28:CP28"/>
    <mergeCell ref="BA27:BB27"/>
    <mergeCell ref="AS27:AZ27"/>
    <mergeCell ref="Y27:AF27"/>
    <mergeCell ref="AG27:AH27"/>
    <mergeCell ref="AI27:AP27"/>
    <mergeCell ref="AQ27:AR27"/>
    <mergeCell ref="BW23:CF23"/>
    <mergeCell ref="BW24:CF24"/>
    <mergeCell ref="A26:D26"/>
    <mergeCell ref="E26:N26"/>
    <mergeCell ref="O26:X26"/>
    <mergeCell ref="Y26:AH26"/>
    <mergeCell ref="AI26:AR26"/>
    <mergeCell ref="AS26:BB26"/>
    <mergeCell ref="Y25:AH25"/>
    <mergeCell ref="AI25:AR25"/>
    <mergeCell ref="AI23:AR23"/>
    <mergeCell ref="AS23:BB23"/>
    <mergeCell ref="BC23:BL23"/>
    <mergeCell ref="BM23:BV23"/>
    <mergeCell ref="E22:N22"/>
    <mergeCell ref="DC22:DJ22"/>
    <mergeCell ref="CG22:DB22"/>
    <mergeCell ref="O22:BV22"/>
    <mergeCell ref="BW22:CF22"/>
    <mergeCell ref="CE20:CF20"/>
    <mergeCell ref="E21:DJ21"/>
    <mergeCell ref="BA20:BB20"/>
    <mergeCell ref="BC20:BJ20"/>
    <mergeCell ref="BK20:BL20"/>
    <mergeCell ref="BM20:BT20"/>
    <mergeCell ref="E20:L20"/>
    <mergeCell ref="M20:N20"/>
    <mergeCell ref="AI20:AP20"/>
    <mergeCell ref="A5:DJ5"/>
    <mergeCell ref="A10:DJ10"/>
    <mergeCell ref="AQ20:AR20"/>
    <mergeCell ref="AS20:AZ20"/>
    <mergeCell ref="BU20:BV20"/>
    <mergeCell ref="O20:V20"/>
    <mergeCell ref="W20:X20"/>
    <mergeCell ref="Y20:AF20"/>
    <mergeCell ref="AG20:AH20"/>
    <mergeCell ref="BW20:CD20"/>
    <mergeCell ref="A1:DJ1"/>
    <mergeCell ref="A2:DJ2"/>
    <mergeCell ref="A3:DJ3"/>
    <mergeCell ref="A4:DJ4"/>
    <mergeCell ref="BM24:BV24"/>
    <mergeCell ref="E24:N24"/>
    <mergeCell ref="O24:X24"/>
    <mergeCell ref="Y24:AH24"/>
    <mergeCell ref="AI24:AR24"/>
    <mergeCell ref="AS24:BB24"/>
    <mergeCell ref="BC24:BL24"/>
    <mergeCell ref="AS25:BB25"/>
    <mergeCell ref="A83:DJ83"/>
    <mergeCell ref="DD53:DJ53"/>
    <mergeCell ref="CU52:DC52"/>
    <mergeCell ref="CU53:DC53"/>
    <mergeCell ref="CL53:CT53"/>
    <mergeCell ref="CE57:CI57"/>
    <mergeCell ref="AA53:AH53"/>
    <mergeCell ref="AI53:AP53"/>
    <mergeCell ref="AQ53:AX53"/>
    <mergeCell ref="DC23:DJ23"/>
    <mergeCell ref="DC24:DJ24"/>
    <mergeCell ref="DC25:DJ25"/>
    <mergeCell ref="DC26:DJ26"/>
    <mergeCell ref="CR25:DB25"/>
    <mergeCell ref="CR26:DB26"/>
    <mergeCell ref="DC27:DJ27"/>
    <mergeCell ref="DC28:DH28"/>
    <mergeCell ref="CQ28:CX28"/>
    <mergeCell ref="CY28:CZ28"/>
    <mergeCell ref="CQ27:CX27"/>
    <mergeCell ref="CY27:CZ27"/>
    <mergeCell ref="CG23:CQ23"/>
    <mergeCell ref="CG24:CQ24"/>
    <mergeCell ref="CG25:CQ25"/>
    <mergeCell ref="CG26:CQ26"/>
    <mergeCell ref="CG27:CN27"/>
    <mergeCell ref="CO27:CP27"/>
    <mergeCell ref="CR23:DB23"/>
    <mergeCell ref="CR24:DB24"/>
    <mergeCell ref="E23:N23"/>
    <mergeCell ref="O23:X23"/>
    <mergeCell ref="Y23:AH23"/>
    <mergeCell ref="E25:N25"/>
    <mergeCell ref="O25:X25"/>
    <mergeCell ref="E27:L27"/>
    <mergeCell ref="M27:N27"/>
    <mergeCell ref="O27:V27"/>
    <mergeCell ref="W27:X27"/>
    <mergeCell ref="BM25:BV25"/>
    <mergeCell ref="BW25:CF25"/>
    <mergeCell ref="BC26:BL26"/>
    <mergeCell ref="BM26:BV26"/>
    <mergeCell ref="BC25:BL25"/>
    <mergeCell ref="BW26:CF26"/>
    <mergeCell ref="BC27:BJ27"/>
    <mergeCell ref="BK27:BL27"/>
    <mergeCell ref="BW47:CD47"/>
    <mergeCell ref="BC47:BJ47"/>
    <mergeCell ref="BM27:BT27"/>
    <mergeCell ref="BU30:BV30"/>
    <mergeCell ref="BM29:BR29"/>
    <mergeCell ref="BC30:BI30"/>
    <mergeCell ref="BM28:BR28"/>
    <mergeCell ref="BU47:BV47"/>
    <mergeCell ref="BK47:BL47"/>
    <mergeCell ref="BM47:BT47"/>
    <mergeCell ref="BC36:BI36"/>
    <mergeCell ref="BC37:BI37"/>
    <mergeCell ref="BC38:BI38"/>
    <mergeCell ref="BC39:BI39"/>
    <mergeCell ref="BC43:BI43"/>
    <mergeCell ref="BM43:BR43"/>
    <mergeCell ref="BU44:BV44"/>
    <mergeCell ref="BW44:CC44"/>
    <mergeCell ref="AI44:AO44"/>
    <mergeCell ref="AS44:AY44"/>
    <mergeCell ref="BC44:BI44"/>
    <mergeCell ref="AY49:BF49"/>
    <mergeCell ref="AS47:AZ47"/>
    <mergeCell ref="BM44:BR44"/>
    <mergeCell ref="BA47:BB47"/>
    <mergeCell ref="C48:CK48"/>
    <mergeCell ref="AQ47:AR47"/>
    <mergeCell ref="O47:V47"/>
    <mergeCell ref="E47:L47"/>
    <mergeCell ref="W47:X47"/>
    <mergeCell ref="CG47:CN47"/>
    <mergeCell ref="AQ50:AX50"/>
    <mergeCell ref="AQ44:AR44"/>
    <mergeCell ref="AY50:BF50"/>
    <mergeCell ref="E44:L44"/>
    <mergeCell ref="M44:N44"/>
    <mergeCell ref="O44:V44"/>
    <mergeCell ref="Y47:AD47"/>
    <mergeCell ref="W44:X44"/>
    <mergeCell ref="Y44:AD44"/>
    <mergeCell ref="M47:N47"/>
    <mergeCell ref="CE50:CK50"/>
    <mergeCell ref="CL48:DC51"/>
    <mergeCell ref="CY47:CZ47"/>
    <mergeCell ref="CO47:CP47"/>
    <mergeCell ref="CQ47:CX47"/>
    <mergeCell ref="DC47:DH47"/>
    <mergeCell ref="CE51:CK51"/>
    <mergeCell ref="CE49:CK49"/>
    <mergeCell ref="CE47:CF47"/>
    <mergeCell ref="BO61:BT61"/>
    <mergeCell ref="BO59:BT59"/>
    <mergeCell ref="BO60:BT60"/>
    <mergeCell ref="BW59:CB59"/>
    <mergeCell ref="BW60:CB60"/>
    <mergeCell ref="AI58:AN58"/>
    <mergeCell ref="AI56:AN56"/>
    <mergeCell ref="AQ56:AV56"/>
    <mergeCell ref="AI55:AN55"/>
    <mergeCell ref="AI57:AN57"/>
    <mergeCell ref="AQ55:AV55"/>
    <mergeCell ref="AQ57:AV57"/>
    <mergeCell ref="AQ58:AV58"/>
    <mergeCell ref="DC30:DH30"/>
    <mergeCell ref="CY30:CZ30"/>
    <mergeCell ref="DC31:DH31"/>
    <mergeCell ref="DC37:DH37"/>
    <mergeCell ref="DC32:DH32"/>
    <mergeCell ref="DC33:DH33"/>
    <mergeCell ref="DC34:DH34"/>
    <mergeCell ref="DC35:DH35"/>
    <mergeCell ref="DC36:DH36"/>
    <mergeCell ref="CQ31:CX31"/>
    <mergeCell ref="CY31:CZ31"/>
    <mergeCell ref="CY33:CZ33"/>
    <mergeCell ref="CY32:CZ32"/>
    <mergeCell ref="CQ33:CX33"/>
    <mergeCell ref="CQ32:CX32"/>
    <mergeCell ref="CO31:CP31"/>
    <mergeCell ref="CO34:CP34"/>
    <mergeCell ref="AQ28:AR28"/>
    <mergeCell ref="AS28:AY28"/>
    <mergeCell ref="BW30:CC30"/>
    <mergeCell ref="BC28:BI28"/>
    <mergeCell ref="BU28:BV28"/>
    <mergeCell ref="BW28:CC28"/>
    <mergeCell ref="CO29:CP29"/>
    <mergeCell ref="CG28:CN28"/>
    <mergeCell ref="AS38:AY38"/>
    <mergeCell ref="AS37:AY37"/>
    <mergeCell ref="K57:P57"/>
    <mergeCell ref="AA55:AF55"/>
    <mergeCell ref="AA57:AF57"/>
    <mergeCell ref="S55:X55"/>
    <mergeCell ref="S57:X57"/>
    <mergeCell ref="K55:P55"/>
    <mergeCell ref="K56:P56"/>
    <mergeCell ref="S56:X56"/>
    <mergeCell ref="AA56:AF56"/>
    <mergeCell ref="K63:P63"/>
    <mergeCell ref="AA58:AF58"/>
    <mergeCell ref="AA59:AF59"/>
    <mergeCell ref="S58:X58"/>
    <mergeCell ref="S59:X59"/>
    <mergeCell ref="AA61:AF61"/>
    <mergeCell ref="S60:X60"/>
    <mergeCell ref="S61:X61"/>
    <mergeCell ref="S62:X62"/>
    <mergeCell ref="K64:P64"/>
    <mergeCell ref="K58:P58"/>
    <mergeCell ref="K59:P59"/>
    <mergeCell ref="K61:P61"/>
    <mergeCell ref="K62:P62"/>
    <mergeCell ref="K60:P60"/>
    <mergeCell ref="A21:D25"/>
    <mergeCell ref="AI28:AO28"/>
    <mergeCell ref="O40:V40"/>
    <mergeCell ref="W40:X40"/>
    <mergeCell ref="Y32:AD32"/>
    <mergeCell ref="Y31:AD31"/>
    <mergeCell ref="E40:L40"/>
    <mergeCell ref="M40:N40"/>
    <mergeCell ref="AI30:AO30"/>
    <mergeCell ref="AI32:AO32"/>
    <mergeCell ref="BA40:BB40"/>
    <mergeCell ref="BC40:BI40"/>
    <mergeCell ref="BA39:BB39"/>
    <mergeCell ref="DI40:DJ40"/>
    <mergeCell ref="BK39:BL39"/>
    <mergeCell ref="DC40:DH40"/>
    <mergeCell ref="BK40:BL40"/>
    <mergeCell ref="BM40:BR40"/>
    <mergeCell ref="CE39:CF39"/>
    <mergeCell ref="CE40:CF40"/>
    <mergeCell ref="DD67:DJ67"/>
    <mergeCell ref="CU67:DB67"/>
    <mergeCell ref="CG44:CN44"/>
    <mergeCell ref="CO44:CP44"/>
    <mergeCell ref="CQ44:CX44"/>
    <mergeCell ref="CY44:CZ44"/>
    <mergeCell ref="DC44:DH44"/>
    <mergeCell ref="CE59:CJ59"/>
    <mergeCell ref="CE61:CJ61"/>
    <mergeCell ref="CE60:CJ60"/>
    <mergeCell ref="K67:P67"/>
    <mergeCell ref="AY67:BD67"/>
    <mergeCell ref="BG67:BM67"/>
    <mergeCell ref="BO67:BT67"/>
    <mergeCell ref="S67:X67"/>
    <mergeCell ref="AA67:AF67"/>
    <mergeCell ref="AI67:AN67"/>
    <mergeCell ref="AY74:BE74"/>
    <mergeCell ref="AQ72:AW72"/>
    <mergeCell ref="AS40:AY40"/>
    <mergeCell ref="CE74:CK74"/>
    <mergeCell ref="AQ66:AV66"/>
    <mergeCell ref="AY66:BD66"/>
    <mergeCell ref="BO66:BT66"/>
    <mergeCell ref="BW66:CB66"/>
    <mergeCell ref="AQ67:AV67"/>
    <mergeCell ref="CG40:CN40"/>
    <mergeCell ref="CU74:DA74"/>
    <mergeCell ref="DC74:DI74"/>
    <mergeCell ref="AY75:BE75"/>
    <mergeCell ref="BG75:BM75"/>
    <mergeCell ref="BO74:BU74"/>
    <mergeCell ref="BW74:CC74"/>
    <mergeCell ref="CU75:DA75"/>
    <mergeCell ref="DC75:DI75"/>
    <mergeCell ref="CM74:CS74"/>
    <mergeCell ref="BG74:BM74"/>
    <mergeCell ref="CM75:CS75"/>
    <mergeCell ref="C55:J55"/>
    <mergeCell ref="C56:J56"/>
    <mergeCell ref="C57:I57"/>
    <mergeCell ref="C58:J58"/>
    <mergeCell ref="C59:J59"/>
    <mergeCell ref="C60:J60"/>
    <mergeCell ref="C61:J61"/>
    <mergeCell ref="C63:J63"/>
    <mergeCell ref="C64:J64"/>
    <mergeCell ref="B76:AW76"/>
    <mergeCell ref="C67:J67"/>
    <mergeCell ref="C69:J69"/>
    <mergeCell ref="AI74:AO74"/>
    <mergeCell ref="AQ74:AW74"/>
    <mergeCell ref="C72:I72"/>
    <mergeCell ref="AA72:AG72"/>
    <mergeCell ref="B74:Q74"/>
    <mergeCell ref="S72:Y72"/>
    <mergeCell ref="S74:Y74"/>
    <mergeCell ref="S68:X68"/>
    <mergeCell ref="K69:P69"/>
    <mergeCell ref="S69:X69"/>
    <mergeCell ref="C71:J71"/>
    <mergeCell ref="K71:P71"/>
    <mergeCell ref="S71:X71"/>
    <mergeCell ref="C68:I68"/>
    <mergeCell ref="C65:J65"/>
    <mergeCell ref="C66:J66"/>
    <mergeCell ref="B75:AW75"/>
    <mergeCell ref="AA74:AG74"/>
    <mergeCell ref="K72:Q72"/>
    <mergeCell ref="K66:P66"/>
    <mergeCell ref="S66:X66"/>
    <mergeCell ref="AA66:AF66"/>
    <mergeCell ref="AI66:AN66"/>
    <mergeCell ref="C70:J70"/>
    <mergeCell ref="AA71:AF71"/>
    <mergeCell ref="AI71:AN71"/>
    <mergeCell ref="AQ71:AV71"/>
    <mergeCell ref="AY71:BD71"/>
    <mergeCell ref="CL71:CS71"/>
    <mergeCell ref="CU71:DB71"/>
    <mergeCell ref="DD71:DJ71"/>
    <mergeCell ref="BG71:BM71"/>
    <mergeCell ref="BO71:BT71"/>
    <mergeCell ref="BW71:CB71"/>
    <mergeCell ref="CE71:CJ71"/>
    <mergeCell ref="A11:DJ11"/>
    <mergeCell ref="A6:DJ6"/>
    <mergeCell ref="A7:DJ7"/>
    <mergeCell ref="A8:DJ8"/>
    <mergeCell ref="A9:DJ9"/>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sheetPr>
    <pageSetUpPr fitToPage="1"/>
  </sheetPr>
  <dimension ref="A1:S38"/>
  <sheetViews>
    <sheetView zoomScale="72" zoomScaleNormal="72" workbookViewId="0" topLeftCell="A60">
      <selection activeCell="B100" sqref="B100"/>
    </sheetView>
  </sheetViews>
  <sheetFormatPr defaultColWidth="9.00390625" defaultRowHeight="16.5"/>
  <cols>
    <col min="1" max="1" width="5.50390625" style="119" customWidth="1"/>
    <col min="2" max="2" width="27.375" style="23" customWidth="1"/>
    <col min="3" max="3" width="11.625" style="23" customWidth="1"/>
    <col min="4" max="4" width="4.625" style="23" customWidth="1"/>
    <col min="5" max="5" width="11.625" style="23" customWidth="1"/>
    <col min="6" max="6" width="3.875" style="23" customWidth="1"/>
    <col min="7" max="7" width="11.625" style="23" customWidth="1"/>
    <col min="8" max="8" width="4.50390625" style="23" customWidth="1"/>
    <col min="9" max="9" width="11.625" style="23" customWidth="1"/>
    <col min="10" max="10" width="4.625" style="23" customWidth="1"/>
    <col min="11" max="11" width="11.625" style="23" customWidth="1"/>
    <col min="12" max="12" width="4.625" style="23" customWidth="1"/>
    <col min="13" max="13" width="11.625" style="23" customWidth="1"/>
    <col min="14" max="14" width="4.625" style="25" customWidth="1"/>
    <col min="15" max="16384" width="9.00390625" style="67" customWidth="1"/>
  </cols>
  <sheetData>
    <row r="1" spans="1:2" s="154" customFormat="1" ht="17.25" customHeight="1">
      <c r="A1" s="119"/>
      <c r="B1" s="25"/>
    </row>
    <row r="2" spans="1:14" s="154" customFormat="1" ht="17.25" customHeight="1">
      <c r="A2" s="586" t="s">
        <v>121</v>
      </c>
      <c r="B2" s="25"/>
      <c r="D2" s="25"/>
      <c r="E2" s="25"/>
      <c r="F2" s="25"/>
      <c r="G2" s="25"/>
      <c r="H2" s="25"/>
      <c r="I2" s="25"/>
      <c r="J2" s="25"/>
      <c r="K2" s="25"/>
      <c r="L2" s="25"/>
      <c r="M2" s="25"/>
      <c r="N2" s="3" t="s">
        <v>902</v>
      </c>
    </row>
    <row r="3" spans="1:14" s="154" customFormat="1" ht="17.25" customHeight="1">
      <c r="A3" s="587" t="s">
        <v>126</v>
      </c>
      <c r="B3" s="25"/>
      <c r="D3" s="25"/>
      <c r="E3" s="25"/>
      <c r="F3" s="25"/>
      <c r="G3" s="25"/>
      <c r="H3" s="25"/>
      <c r="I3" s="25"/>
      <c r="J3" s="25"/>
      <c r="K3" s="25"/>
      <c r="L3" s="25"/>
      <c r="M3" s="25"/>
      <c r="N3" s="239" t="s">
        <v>903</v>
      </c>
    </row>
    <row r="4" spans="1:14" s="154" customFormat="1" ht="17.25" customHeight="1">
      <c r="A4" s="588" t="s">
        <v>29</v>
      </c>
      <c r="B4" s="29"/>
      <c r="C4" s="157"/>
      <c r="D4" s="29"/>
      <c r="E4" s="29"/>
      <c r="F4" s="29"/>
      <c r="G4" s="29"/>
      <c r="H4" s="29"/>
      <c r="I4" s="29"/>
      <c r="J4" s="29"/>
      <c r="K4" s="29"/>
      <c r="L4" s="29"/>
      <c r="M4" s="29"/>
      <c r="N4" s="153" t="s">
        <v>904</v>
      </c>
    </row>
    <row r="5" spans="1:14" s="154" customFormat="1" ht="17.25" customHeight="1">
      <c r="A5" s="83"/>
      <c r="B5" s="25"/>
      <c r="C5" s="25"/>
      <c r="D5" s="25"/>
      <c r="E5" s="25"/>
      <c r="F5" s="25"/>
      <c r="G5" s="25"/>
      <c r="H5" s="25"/>
      <c r="I5" s="25"/>
      <c r="J5" s="25"/>
      <c r="K5" s="25"/>
      <c r="L5" s="25"/>
      <c r="M5" s="25"/>
      <c r="N5" s="25"/>
    </row>
    <row r="7" spans="1:2" ht="18.75">
      <c r="A7" s="58" t="s">
        <v>274</v>
      </c>
      <c r="B7" s="46" t="s">
        <v>275</v>
      </c>
    </row>
    <row r="8" spans="1:14" ht="18.75" customHeight="1">
      <c r="A8" s="58" t="s">
        <v>276</v>
      </c>
      <c r="B8" s="47" t="s">
        <v>277</v>
      </c>
      <c r="N8" s="288"/>
    </row>
    <row r="9" spans="1:14" s="41" customFormat="1" ht="18.75" customHeight="1">
      <c r="A9" s="11"/>
      <c r="B9" s="47" t="s">
        <v>278</v>
      </c>
      <c r="C9" s="17"/>
      <c r="D9" s="17"/>
      <c r="E9" s="17"/>
      <c r="F9" s="17"/>
      <c r="G9" s="17"/>
      <c r="H9" s="17"/>
      <c r="I9" s="17"/>
      <c r="J9" s="17"/>
      <c r="K9" s="17"/>
      <c r="L9" s="17"/>
      <c r="M9" s="17"/>
      <c r="N9" s="50"/>
    </row>
    <row r="10" spans="1:14" s="41" customFormat="1" ht="17.25" customHeight="1">
      <c r="A10" s="287"/>
      <c r="B10" s="26"/>
      <c r="C10" s="17"/>
      <c r="D10" s="17"/>
      <c r="E10" s="17"/>
      <c r="F10" s="17"/>
      <c r="G10" s="17"/>
      <c r="H10" s="17"/>
      <c r="I10" s="17"/>
      <c r="J10" s="17"/>
      <c r="K10" s="17"/>
      <c r="L10" s="17"/>
      <c r="M10" s="17"/>
      <c r="N10" s="284" t="s">
        <v>279</v>
      </c>
    </row>
    <row r="11" spans="1:14" s="167" customFormat="1" ht="17.25" customHeight="1">
      <c r="A11" s="701" t="s">
        <v>787</v>
      </c>
      <c r="B11" s="775"/>
      <c r="C11" s="734" t="s">
        <v>127</v>
      </c>
      <c r="D11" s="1068"/>
      <c r="E11" s="734" t="s">
        <v>280</v>
      </c>
      <c r="F11" s="1068"/>
      <c r="G11" s="734" t="s">
        <v>743</v>
      </c>
      <c r="H11" s="1068"/>
      <c r="I11" s="734" t="s">
        <v>281</v>
      </c>
      <c r="J11" s="1068"/>
      <c r="K11" s="734" t="s">
        <v>282</v>
      </c>
      <c r="L11" s="1068"/>
      <c r="M11" s="734" t="s">
        <v>744</v>
      </c>
      <c r="N11" s="1069"/>
    </row>
    <row r="12" spans="1:14" s="167" customFormat="1" ht="17.25" customHeight="1">
      <c r="A12" s="776"/>
      <c r="B12" s="777"/>
      <c r="C12" s="710" t="s">
        <v>129</v>
      </c>
      <c r="D12" s="711"/>
      <c r="E12" s="710" t="s">
        <v>283</v>
      </c>
      <c r="F12" s="711"/>
      <c r="G12" s="710" t="s">
        <v>284</v>
      </c>
      <c r="H12" s="711"/>
      <c r="I12" s="710" t="s">
        <v>285</v>
      </c>
      <c r="J12" s="711"/>
      <c r="K12" s="710" t="s">
        <v>286</v>
      </c>
      <c r="L12" s="711"/>
      <c r="M12" s="710" t="s">
        <v>130</v>
      </c>
      <c r="N12" s="756"/>
    </row>
    <row r="13" spans="1:14" s="167" customFormat="1" ht="17.25" customHeight="1">
      <c r="A13" s="778"/>
      <c r="B13" s="779"/>
      <c r="C13" s="708"/>
      <c r="D13" s="709"/>
      <c r="E13" s="708" t="s">
        <v>287</v>
      </c>
      <c r="F13" s="709"/>
      <c r="G13" s="708"/>
      <c r="H13" s="709"/>
      <c r="I13" s="708" t="s">
        <v>288</v>
      </c>
      <c r="J13" s="709"/>
      <c r="K13" s="708" t="s">
        <v>289</v>
      </c>
      <c r="L13" s="709"/>
      <c r="M13" s="708" t="s">
        <v>38</v>
      </c>
      <c r="N13" s="1065"/>
    </row>
    <row r="14" spans="1:14" s="168" customFormat="1" ht="17.25" customHeight="1">
      <c r="A14" s="1066">
        <v>1</v>
      </c>
      <c r="B14" s="1067"/>
      <c r="C14" s="713">
        <v>2</v>
      </c>
      <c r="D14" s="714"/>
      <c r="E14" s="713">
        <v>3</v>
      </c>
      <c r="F14" s="714"/>
      <c r="G14" s="713">
        <v>4</v>
      </c>
      <c r="H14" s="714"/>
      <c r="I14" s="713">
        <v>5</v>
      </c>
      <c r="J14" s="714"/>
      <c r="K14" s="713">
        <v>6</v>
      </c>
      <c r="L14" s="714"/>
      <c r="M14" s="713">
        <v>7</v>
      </c>
      <c r="N14" s="715"/>
    </row>
    <row r="15" spans="1:14" s="227" customFormat="1" ht="13.5" customHeight="1">
      <c r="A15" s="223"/>
      <c r="B15" s="224"/>
      <c r="C15" s="225"/>
      <c r="D15" s="226"/>
      <c r="E15" s="225"/>
      <c r="F15" s="226"/>
      <c r="G15" s="226"/>
      <c r="H15" s="226"/>
      <c r="I15" s="225"/>
      <c r="J15" s="225"/>
      <c r="K15" s="225"/>
      <c r="L15" s="225"/>
      <c r="M15" s="225"/>
      <c r="N15" s="224"/>
    </row>
    <row r="16" spans="1:14" s="85" customFormat="1" ht="18" customHeight="1">
      <c r="A16" s="254">
        <v>2000</v>
      </c>
      <c r="B16" s="245"/>
      <c r="C16" s="289">
        <v>16394768</v>
      </c>
      <c r="D16" s="294"/>
      <c r="E16" s="289">
        <v>4243039</v>
      </c>
      <c r="F16" s="294"/>
      <c r="G16" s="289">
        <v>4516900</v>
      </c>
      <c r="H16" s="294"/>
      <c r="I16" s="289">
        <v>249943</v>
      </c>
      <c r="J16" s="294"/>
      <c r="K16" s="289">
        <v>7206253</v>
      </c>
      <c r="L16" s="294"/>
      <c r="M16" s="289">
        <v>178633</v>
      </c>
      <c r="N16" s="292"/>
    </row>
    <row r="17" spans="1:14" s="85" customFormat="1" ht="19.5" customHeight="1">
      <c r="A17" s="254">
        <v>2001</v>
      </c>
      <c r="B17" s="68"/>
      <c r="C17" s="293">
        <v>19149349</v>
      </c>
      <c r="D17" s="293"/>
      <c r="E17" s="293">
        <v>6085730</v>
      </c>
      <c r="F17" s="293"/>
      <c r="G17" s="293">
        <v>5577062</v>
      </c>
      <c r="H17" s="293"/>
      <c r="I17" s="293">
        <v>349286</v>
      </c>
      <c r="J17" s="293"/>
      <c r="K17" s="293">
        <v>6982439</v>
      </c>
      <c r="L17" s="293"/>
      <c r="M17" s="293">
        <v>154832</v>
      </c>
      <c r="N17" s="293"/>
    </row>
    <row r="18" spans="1:14" s="85" customFormat="1" ht="13.5" customHeight="1">
      <c r="A18" s="254"/>
      <c r="B18" s="245"/>
      <c r="C18" s="289"/>
      <c r="D18" s="294"/>
      <c r="E18" s="289"/>
      <c r="F18" s="294"/>
      <c r="G18" s="289"/>
      <c r="H18" s="294"/>
      <c r="I18" s="289"/>
      <c r="J18" s="294"/>
      <c r="K18" s="289"/>
      <c r="L18" s="294"/>
      <c r="M18" s="289"/>
      <c r="N18" s="292"/>
    </row>
    <row r="19" spans="1:14" s="85" customFormat="1" ht="19.5" customHeight="1">
      <c r="A19" s="256">
        <v>2001</v>
      </c>
      <c r="B19" s="78" t="s">
        <v>290</v>
      </c>
      <c r="C19" s="289">
        <v>1804968</v>
      </c>
      <c r="D19" s="289"/>
      <c r="E19" s="289">
        <v>563016</v>
      </c>
      <c r="F19" s="289"/>
      <c r="G19" s="289">
        <v>403704</v>
      </c>
      <c r="H19" s="289"/>
      <c r="I19" s="289">
        <v>24701</v>
      </c>
      <c r="J19" s="289"/>
      <c r="K19" s="289">
        <v>809736</v>
      </c>
      <c r="L19" s="289"/>
      <c r="M19" s="295">
        <f>C19-SUM(E19:K19)</f>
        <v>3811</v>
      </c>
      <c r="N19" s="292"/>
    </row>
    <row r="20" spans="2:14" s="85" customFormat="1" ht="19.5" customHeight="1">
      <c r="B20" s="78" t="s">
        <v>291</v>
      </c>
      <c r="C20" s="289">
        <f aca="true" t="shared" si="0" ref="C20:C27">SUM(E20:M20)</f>
        <v>1322030</v>
      </c>
      <c r="D20" s="289"/>
      <c r="E20" s="289">
        <v>513476</v>
      </c>
      <c r="F20" s="289"/>
      <c r="G20" s="289">
        <v>337743</v>
      </c>
      <c r="H20" s="289"/>
      <c r="I20" s="289">
        <v>25649</v>
      </c>
      <c r="J20" s="289"/>
      <c r="K20" s="289">
        <v>442933</v>
      </c>
      <c r="L20" s="289"/>
      <c r="M20" s="295">
        <v>2229</v>
      </c>
      <c r="N20" s="292"/>
    </row>
    <row r="21" spans="1:14" s="85" customFormat="1" ht="19.5" customHeight="1">
      <c r="A21" s="256"/>
      <c r="B21" s="78" t="s">
        <v>292</v>
      </c>
      <c r="C21" s="289">
        <f t="shared" si="0"/>
        <v>1180918</v>
      </c>
      <c r="D21" s="289"/>
      <c r="E21" s="289">
        <v>465175</v>
      </c>
      <c r="F21" s="289"/>
      <c r="G21" s="289">
        <v>375290</v>
      </c>
      <c r="H21" s="289"/>
      <c r="I21" s="289">
        <v>29683</v>
      </c>
      <c r="J21" s="289"/>
      <c r="K21" s="289">
        <v>297207</v>
      </c>
      <c r="L21" s="289"/>
      <c r="M21" s="291">
        <f>3740+9823</f>
        <v>13563</v>
      </c>
      <c r="N21" s="292"/>
    </row>
    <row r="22" spans="1:14" s="85" customFormat="1" ht="19.5" customHeight="1">
      <c r="A22" s="256"/>
      <c r="B22" s="78" t="s">
        <v>21</v>
      </c>
      <c r="C22" s="289">
        <f t="shared" si="0"/>
        <v>1318096</v>
      </c>
      <c r="D22" s="289"/>
      <c r="E22" s="289">
        <v>478150</v>
      </c>
      <c r="F22" s="289"/>
      <c r="G22" s="289">
        <v>350401</v>
      </c>
      <c r="H22" s="289"/>
      <c r="I22" s="289">
        <v>29568</v>
      </c>
      <c r="J22" s="289"/>
      <c r="K22" s="289">
        <v>456886</v>
      </c>
      <c r="L22" s="289"/>
      <c r="M22" s="291">
        <v>3091</v>
      </c>
      <c r="N22" s="292"/>
    </row>
    <row r="23" spans="1:14" s="85" customFormat="1" ht="19.5" customHeight="1">
      <c r="A23" s="256"/>
      <c r="B23" s="241" t="s">
        <v>22</v>
      </c>
      <c r="C23" s="289">
        <f t="shared" si="0"/>
        <v>1391350</v>
      </c>
      <c r="D23" s="289"/>
      <c r="E23" s="289">
        <v>401008</v>
      </c>
      <c r="F23" s="289"/>
      <c r="G23" s="289">
        <v>396363</v>
      </c>
      <c r="H23" s="289"/>
      <c r="I23" s="289">
        <v>26676</v>
      </c>
      <c r="J23" s="289"/>
      <c r="K23" s="289">
        <v>563502</v>
      </c>
      <c r="L23" s="289"/>
      <c r="M23" s="291">
        <f>3689+112</f>
        <v>3801</v>
      </c>
      <c r="N23" s="292"/>
    </row>
    <row r="24" spans="1:15" s="85" customFormat="1" ht="19.5" customHeight="1">
      <c r="A24" s="256"/>
      <c r="B24" s="241" t="s">
        <v>23</v>
      </c>
      <c r="C24" s="289">
        <f t="shared" si="0"/>
        <v>1509374</v>
      </c>
      <c r="D24" s="289"/>
      <c r="E24" s="289">
        <v>471371</v>
      </c>
      <c r="F24" s="289"/>
      <c r="G24" s="289">
        <v>468006</v>
      </c>
      <c r="H24" s="289"/>
      <c r="I24" s="289">
        <v>25547</v>
      </c>
      <c r="J24" s="289"/>
      <c r="K24" s="289">
        <v>542111</v>
      </c>
      <c r="L24" s="289"/>
      <c r="M24" s="291">
        <v>2339</v>
      </c>
      <c r="N24" s="292"/>
      <c r="O24" s="296"/>
    </row>
    <row r="25" spans="1:14" s="85" customFormat="1" ht="19.5" customHeight="1">
      <c r="A25" s="256"/>
      <c r="B25" s="78" t="s">
        <v>24</v>
      </c>
      <c r="C25" s="289">
        <f t="shared" si="0"/>
        <v>1916870</v>
      </c>
      <c r="D25" s="289"/>
      <c r="E25" s="289">
        <v>558444</v>
      </c>
      <c r="F25" s="289"/>
      <c r="G25" s="289">
        <v>577642</v>
      </c>
      <c r="H25" s="289"/>
      <c r="I25" s="289">
        <v>17688</v>
      </c>
      <c r="J25" s="289"/>
      <c r="K25" s="289">
        <v>748432</v>
      </c>
      <c r="L25" s="289"/>
      <c r="M25" s="291">
        <f>3394+11270</f>
        <v>14664</v>
      </c>
      <c r="N25" s="292"/>
    </row>
    <row r="26" spans="1:19" s="85" customFormat="1" ht="19.5" customHeight="1">
      <c r="A26" s="256"/>
      <c r="B26" s="78" t="s">
        <v>25</v>
      </c>
      <c r="C26" s="289">
        <f t="shared" si="0"/>
        <v>1949444</v>
      </c>
      <c r="D26" s="289"/>
      <c r="E26" s="289">
        <v>605098</v>
      </c>
      <c r="F26" s="289"/>
      <c r="G26" s="289">
        <v>691275</v>
      </c>
      <c r="H26" s="289"/>
      <c r="I26" s="289">
        <v>29591</v>
      </c>
      <c r="J26" s="289"/>
      <c r="K26" s="289">
        <v>622623</v>
      </c>
      <c r="L26" s="289"/>
      <c r="M26" s="395">
        <v>857</v>
      </c>
      <c r="N26" s="395"/>
      <c r="O26" s="395"/>
      <c r="P26" s="395"/>
      <c r="Q26" s="395"/>
      <c r="R26" s="395"/>
      <c r="S26" s="395"/>
    </row>
    <row r="27" spans="1:14" s="85" customFormat="1" ht="19.5" customHeight="1">
      <c r="A27" s="256"/>
      <c r="B27" s="78" t="s">
        <v>131</v>
      </c>
      <c r="C27" s="289">
        <f t="shared" si="0"/>
        <v>1940513</v>
      </c>
      <c r="D27" s="289"/>
      <c r="E27" s="289">
        <v>745009</v>
      </c>
      <c r="F27" s="289"/>
      <c r="G27" s="289">
        <v>704557</v>
      </c>
      <c r="H27" s="289"/>
      <c r="I27" s="289">
        <v>46869</v>
      </c>
      <c r="J27" s="289"/>
      <c r="K27" s="289">
        <v>442056</v>
      </c>
      <c r="L27" s="289"/>
      <c r="M27" s="291">
        <v>2022</v>
      </c>
      <c r="N27" s="292"/>
    </row>
    <row r="28" spans="1:14" s="85" customFormat="1" ht="19.5" customHeight="1">
      <c r="A28" s="256"/>
      <c r="B28" s="78" t="s">
        <v>132</v>
      </c>
      <c r="C28" s="289">
        <v>2032267</v>
      </c>
      <c r="D28" s="289"/>
      <c r="E28" s="289">
        <v>627764</v>
      </c>
      <c r="F28" s="289"/>
      <c r="G28" s="289">
        <v>698413</v>
      </c>
      <c r="H28" s="289"/>
      <c r="I28" s="289">
        <v>40625</v>
      </c>
      <c r="J28" s="289"/>
      <c r="K28" s="289">
        <v>662170</v>
      </c>
      <c r="L28" s="289"/>
      <c r="M28" s="291">
        <f>C28-SUM(E28:K28)</f>
        <v>3295</v>
      </c>
      <c r="N28" s="292"/>
    </row>
    <row r="29" spans="1:14" s="85" customFormat="1" ht="13.5" customHeight="1">
      <c r="A29" s="254"/>
      <c r="B29" s="245"/>
      <c r="C29" s="289"/>
      <c r="D29" s="294"/>
      <c r="E29" s="289"/>
      <c r="F29" s="294"/>
      <c r="G29" s="289"/>
      <c r="H29" s="294"/>
      <c r="I29" s="289"/>
      <c r="J29" s="294"/>
      <c r="K29" s="289"/>
      <c r="L29" s="294"/>
      <c r="M29" s="289"/>
      <c r="N29" s="292"/>
    </row>
    <row r="30" spans="1:14" s="85" customFormat="1" ht="19.5" customHeight="1">
      <c r="A30" s="256">
        <v>2002</v>
      </c>
      <c r="B30" s="166" t="s">
        <v>133</v>
      </c>
      <c r="C30" s="293">
        <v>1994638</v>
      </c>
      <c r="D30" s="293"/>
      <c r="E30" s="293">
        <v>623201</v>
      </c>
      <c r="F30" s="293"/>
      <c r="G30" s="293">
        <v>796754</v>
      </c>
      <c r="H30" s="293"/>
      <c r="I30" s="293">
        <v>59477</v>
      </c>
      <c r="J30" s="293"/>
      <c r="K30" s="293">
        <v>513235</v>
      </c>
      <c r="L30" s="293"/>
      <c r="M30" s="291">
        <f>C30-SUM(E30:K30)</f>
        <v>1971</v>
      </c>
      <c r="N30" s="293"/>
    </row>
    <row r="31" spans="1:14" s="85" customFormat="1" ht="19.5" customHeight="1">
      <c r="A31" s="256"/>
      <c r="B31" s="78" t="s">
        <v>134</v>
      </c>
      <c r="C31" s="293">
        <v>1591878</v>
      </c>
      <c r="D31" s="293"/>
      <c r="E31" s="293">
        <v>413746</v>
      </c>
      <c r="F31" s="293"/>
      <c r="G31" s="293">
        <v>545305</v>
      </c>
      <c r="H31" s="293"/>
      <c r="I31" s="293">
        <v>46244</v>
      </c>
      <c r="J31" s="293"/>
      <c r="K31" s="293">
        <v>584400</v>
      </c>
      <c r="L31" s="293"/>
      <c r="M31" s="291">
        <f>C31-SUM(E31:K31)</f>
        <v>2183</v>
      </c>
      <c r="N31" s="293"/>
    </row>
    <row r="32" spans="1:14" s="85" customFormat="1" ht="19.5" customHeight="1">
      <c r="A32" s="256"/>
      <c r="B32" s="78" t="s">
        <v>290</v>
      </c>
      <c r="C32" s="293">
        <v>2427906</v>
      </c>
      <c r="D32" s="293"/>
      <c r="E32" s="293">
        <v>763704</v>
      </c>
      <c r="F32" s="293"/>
      <c r="G32" s="293">
        <v>875595</v>
      </c>
      <c r="H32" s="293"/>
      <c r="I32" s="293">
        <v>49683</v>
      </c>
      <c r="J32" s="293"/>
      <c r="K32" s="293">
        <v>738231</v>
      </c>
      <c r="L32" s="293"/>
      <c r="M32" s="395">
        <f>C32-SUM(E32:K32)</f>
        <v>693</v>
      </c>
      <c r="N32" s="293"/>
    </row>
    <row r="33" spans="1:16" s="84" customFormat="1" ht="18.75" customHeight="1">
      <c r="A33" s="242"/>
      <c r="B33" s="68" t="s">
        <v>776</v>
      </c>
      <c r="C33" s="293">
        <f>SUM(C30:C32)</f>
        <v>6014422</v>
      </c>
      <c r="D33" s="123"/>
      <c r="E33" s="293">
        <f>SUM(E30:E32)</f>
        <v>1800651</v>
      </c>
      <c r="F33" s="123"/>
      <c r="G33" s="293">
        <f>SUM(G30:G32)</f>
        <v>2217654</v>
      </c>
      <c r="H33" s="123"/>
      <c r="I33" s="293">
        <f>SUM(I30:I32)</f>
        <v>155404</v>
      </c>
      <c r="J33" s="123"/>
      <c r="K33" s="293">
        <f>SUM(K30:K32)</f>
        <v>1835866</v>
      </c>
      <c r="L33" s="123"/>
      <c r="M33" s="293">
        <f>SUM(M30:M32)</f>
        <v>4847</v>
      </c>
      <c r="N33" s="123"/>
      <c r="O33" s="123"/>
      <c r="P33" s="123"/>
    </row>
    <row r="34" spans="1:14" s="227" customFormat="1" ht="11.25" customHeight="1">
      <c r="A34" s="228"/>
      <c r="B34" s="229"/>
      <c r="C34" s="230"/>
      <c r="D34" s="230"/>
      <c r="E34" s="230"/>
      <c r="F34" s="230"/>
      <c r="G34" s="230"/>
      <c r="H34" s="230"/>
      <c r="I34" s="230"/>
      <c r="J34" s="230"/>
      <c r="K34" s="230"/>
      <c r="L34" s="230"/>
      <c r="M34" s="230"/>
      <c r="N34" s="231"/>
    </row>
    <row r="35" spans="1:14" s="87" customFormat="1" ht="6.75" customHeight="1">
      <c r="A35" s="88"/>
      <c r="B35" s="86"/>
      <c r="C35" s="89"/>
      <c r="D35" s="89"/>
      <c r="E35" s="89"/>
      <c r="F35" s="89"/>
      <c r="G35" s="89"/>
      <c r="H35" s="89"/>
      <c r="I35" s="89"/>
      <c r="J35" s="89"/>
      <c r="K35" s="89"/>
      <c r="L35" s="89"/>
      <c r="M35" s="89"/>
      <c r="N35" s="118"/>
    </row>
    <row r="36" spans="1:14" s="87" customFormat="1" ht="13.5" customHeight="1">
      <c r="A36" s="297" t="s">
        <v>293</v>
      </c>
      <c r="B36" s="298" t="s">
        <v>294</v>
      </c>
      <c r="C36" s="86"/>
      <c r="D36" s="86"/>
      <c r="E36" s="86"/>
      <c r="F36" s="86"/>
      <c r="G36" s="86"/>
      <c r="H36" s="86"/>
      <c r="I36" s="86"/>
      <c r="J36" s="86"/>
      <c r="K36" s="86"/>
      <c r="L36" s="86"/>
      <c r="M36" s="86"/>
      <c r="N36" s="233"/>
    </row>
    <row r="37" spans="1:14" s="87" customFormat="1" ht="13.5" customHeight="1">
      <c r="A37" s="223"/>
      <c r="B37" s="225" t="s">
        <v>295</v>
      </c>
      <c r="C37" s="86"/>
      <c r="D37" s="86"/>
      <c r="E37" s="86"/>
      <c r="F37" s="86"/>
      <c r="G37" s="86"/>
      <c r="H37" s="86"/>
      <c r="I37" s="86"/>
      <c r="J37" s="86"/>
      <c r="K37" s="86"/>
      <c r="L37" s="86"/>
      <c r="M37" s="86"/>
      <c r="N37" s="233"/>
    </row>
    <row r="38" ht="15.75">
      <c r="B38" s="225" t="s">
        <v>886</v>
      </c>
    </row>
  </sheetData>
  <mergeCells count="26">
    <mergeCell ref="E11:F11"/>
    <mergeCell ref="G11:H11"/>
    <mergeCell ref="A11:B13"/>
    <mergeCell ref="E13:F13"/>
    <mergeCell ref="C13:D13"/>
    <mergeCell ref="C11:D11"/>
    <mergeCell ref="C12:D12"/>
    <mergeCell ref="E12:F12"/>
    <mergeCell ref="G12:H12"/>
    <mergeCell ref="G13:H13"/>
    <mergeCell ref="I11:J11"/>
    <mergeCell ref="K11:L11"/>
    <mergeCell ref="M11:N11"/>
    <mergeCell ref="I12:J12"/>
    <mergeCell ref="K12:L12"/>
    <mergeCell ref="M12:N12"/>
    <mergeCell ref="A14:B14"/>
    <mergeCell ref="C14:D14"/>
    <mergeCell ref="E14:F14"/>
    <mergeCell ref="G14:H14"/>
    <mergeCell ref="M13:N13"/>
    <mergeCell ref="K13:L13"/>
    <mergeCell ref="I13:J13"/>
    <mergeCell ref="I14:J14"/>
    <mergeCell ref="K14:L14"/>
    <mergeCell ref="M14:N14"/>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X83"/>
  <sheetViews>
    <sheetView zoomScale="72" zoomScaleNormal="72" workbookViewId="0" topLeftCell="A12">
      <pane xSplit="2" ySplit="2" topLeftCell="C14" activePane="bottomRight" state="frozen"/>
      <selection pane="topLeft" activeCell="A12" sqref="A12"/>
      <selection pane="topRight" activeCell="C12" sqref="C12"/>
      <selection pane="bottomLeft" activeCell="A17" sqref="A17"/>
      <selection pane="bottomRight" activeCell="C39" sqref="C39"/>
    </sheetView>
  </sheetViews>
  <sheetFormatPr defaultColWidth="9.00390625" defaultRowHeight="18" customHeight="1"/>
  <cols>
    <col min="1" max="1" width="5.25390625" style="28" customWidth="1"/>
    <col min="2" max="2" width="27.50390625" style="28" customWidth="1"/>
    <col min="3" max="3" width="8.125" style="28" customWidth="1"/>
    <col min="4" max="4" width="1.4921875" style="28" customWidth="1"/>
    <col min="5" max="5" width="8.50390625" style="28" customWidth="1"/>
    <col min="6" max="6" width="1.4921875" style="28" customWidth="1"/>
    <col min="7" max="7" width="7.25390625" style="28" customWidth="1"/>
    <col min="8" max="8" width="1.37890625" style="28" customWidth="1"/>
    <col min="9" max="9" width="7.00390625" style="28" customWidth="1"/>
    <col min="10" max="10" width="1.4921875" style="28" customWidth="1"/>
    <col min="11" max="11" width="7.25390625" style="127" customWidth="1"/>
    <col min="12" max="12" width="1.12109375" style="127" customWidth="1"/>
    <col min="13" max="13" width="6.625" style="127" customWidth="1"/>
    <col min="14" max="14" width="2.375" style="127" customWidth="1"/>
    <col min="15" max="15" width="7.25390625" style="127" customWidth="1"/>
    <col min="16" max="16" width="1.12109375" style="127" customWidth="1"/>
    <col min="17" max="17" width="7.25390625" style="127" customWidth="1"/>
    <col min="18" max="18" width="1.4921875" style="127" customWidth="1"/>
    <col min="19" max="19" width="6.875" style="127" customWidth="1"/>
    <col min="20" max="20" width="1.4921875" style="127" customWidth="1"/>
    <col min="21" max="21" width="6.75390625" style="127" customWidth="1"/>
    <col min="22" max="22" width="1.4921875" style="127" customWidth="1"/>
    <col min="23" max="23" width="7.375" style="28" customWidth="1"/>
    <col min="24" max="24" width="2.00390625" style="28" customWidth="1"/>
    <col min="25" max="25" width="5.625" style="28" customWidth="1"/>
    <col min="26" max="26" width="3.00390625" style="28" customWidth="1"/>
    <col min="27" max="27" width="6.50390625" style="28" customWidth="1"/>
    <col min="28" max="28" width="3.00390625" style="28" customWidth="1"/>
    <col min="29" max="29" width="6.50390625" style="28" customWidth="1"/>
    <col min="30" max="30" width="3.00390625" style="28" customWidth="1"/>
    <col min="31" max="31" width="5.625" style="28" customWidth="1"/>
    <col min="32" max="32" width="3.00390625" style="28" customWidth="1"/>
    <col min="33" max="16384" width="9.00390625" style="28" customWidth="1"/>
  </cols>
  <sheetData>
    <row r="1" s="60" customFormat="1" ht="17.25" customHeight="1">
      <c r="W1" s="72"/>
    </row>
    <row r="2" spans="1:24" s="60" customFormat="1" ht="17.25" customHeight="1">
      <c r="A2" s="236" t="s">
        <v>905</v>
      </c>
      <c r="X2" s="252" t="s">
        <v>824</v>
      </c>
    </row>
    <row r="3" spans="1:24" s="60" customFormat="1" ht="17.25" customHeight="1">
      <c r="A3" s="58" t="s">
        <v>906</v>
      </c>
      <c r="W3" s="73"/>
      <c r="X3" s="253" t="s">
        <v>825</v>
      </c>
    </row>
    <row r="4" spans="1:24" s="60" customFormat="1" ht="17.25" customHeight="1">
      <c r="A4" s="104" t="s">
        <v>907</v>
      </c>
      <c r="B4" s="74"/>
      <c r="C4" s="74"/>
      <c r="D4" s="74"/>
      <c r="E4" s="74"/>
      <c r="F4" s="74"/>
      <c r="G4" s="74"/>
      <c r="H4" s="74"/>
      <c r="I4" s="74"/>
      <c r="J4" s="74"/>
      <c r="K4" s="74"/>
      <c r="L4" s="74"/>
      <c r="M4" s="74"/>
      <c r="N4" s="74"/>
      <c r="O4" s="74"/>
      <c r="P4" s="74"/>
      <c r="Q4" s="74"/>
      <c r="R4" s="74"/>
      <c r="S4" s="76"/>
      <c r="T4" s="74"/>
      <c r="U4" s="74"/>
      <c r="V4" s="74"/>
      <c r="W4" s="74"/>
      <c r="X4" s="398" t="s">
        <v>826</v>
      </c>
    </row>
    <row r="5" spans="1:19" s="60" customFormat="1" ht="17.25" customHeight="1">
      <c r="A5" s="9"/>
      <c r="S5" s="72"/>
    </row>
    <row r="6" spans="1:2" s="60" customFormat="1" ht="18" customHeight="1">
      <c r="A6" s="9" t="s">
        <v>827</v>
      </c>
      <c r="B6" s="149" t="s">
        <v>828</v>
      </c>
    </row>
    <row r="7" spans="1:23" ht="18" customHeight="1">
      <c r="A7" s="80" t="s">
        <v>829</v>
      </c>
      <c r="B7" s="9" t="s">
        <v>830</v>
      </c>
      <c r="K7" s="63"/>
      <c r="L7" s="63"/>
      <c r="W7" s="60"/>
    </row>
    <row r="8" spans="2:12" ht="18" customHeight="1">
      <c r="B8" s="28" t="s">
        <v>831</v>
      </c>
      <c r="K8" s="63"/>
      <c r="L8" s="63"/>
    </row>
    <row r="9" spans="1:24" ht="18" customHeight="1">
      <c r="A9" s="9"/>
      <c r="B9" s="135"/>
      <c r="W9" s="307" t="s">
        <v>832</v>
      </c>
      <c r="X9" s="308"/>
    </row>
    <row r="10" spans="1:24" s="20" customFormat="1" ht="18" customHeight="1">
      <c r="A10" s="1079" t="s">
        <v>833</v>
      </c>
      <c r="B10" s="1080"/>
      <c r="C10" s="305"/>
      <c r="D10" s="306"/>
      <c r="E10" s="1070" t="s">
        <v>834</v>
      </c>
      <c r="F10" s="820"/>
      <c r="G10" s="820"/>
      <c r="H10" s="820"/>
      <c r="I10" s="820"/>
      <c r="J10" s="820"/>
      <c r="K10" s="820"/>
      <c r="L10" s="820"/>
      <c r="M10" s="820"/>
      <c r="N10" s="821"/>
      <c r="O10" s="1070" t="s">
        <v>835</v>
      </c>
      <c r="P10" s="1071"/>
      <c r="Q10" s="1071"/>
      <c r="R10" s="1071"/>
      <c r="S10" s="1071"/>
      <c r="T10" s="1071"/>
      <c r="U10" s="1071"/>
      <c r="V10" s="1071"/>
      <c r="W10" s="1071"/>
      <c r="X10" s="1071"/>
    </row>
    <row r="11" spans="1:24" s="20" customFormat="1" ht="27" customHeight="1">
      <c r="A11" s="1081"/>
      <c r="B11" s="1082"/>
      <c r="C11" s="858" t="s">
        <v>836</v>
      </c>
      <c r="D11" s="842"/>
      <c r="E11" s="858" t="s">
        <v>837</v>
      </c>
      <c r="F11" s="842"/>
      <c r="G11" s="858" t="s">
        <v>838</v>
      </c>
      <c r="H11" s="842"/>
      <c r="I11" s="1072" t="s">
        <v>839</v>
      </c>
      <c r="J11" s="886"/>
      <c r="K11" s="1072" t="s">
        <v>840</v>
      </c>
      <c r="L11" s="886"/>
      <c r="M11" s="1073" t="s">
        <v>841</v>
      </c>
      <c r="N11" s="886"/>
      <c r="O11" s="858" t="s">
        <v>837</v>
      </c>
      <c r="P11" s="842"/>
      <c r="Q11" s="858" t="s">
        <v>838</v>
      </c>
      <c r="R11" s="842"/>
      <c r="S11" s="1072" t="s">
        <v>839</v>
      </c>
      <c r="T11" s="886"/>
      <c r="U11" s="1072" t="s">
        <v>840</v>
      </c>
      <c r="V11" s="886"/>
      <c r="W11" s="1073" t="s">
        <v>841</v>
      </c>
      <c r="X11" s="893"/>
    </row>
    <row r="12" spans="1:24" s="313" customFormat="1" ht="39" customHeight="1">
      <c r="A12" s="1081"/>
      <c r="B12" s="1082"/>
      <c r="C12" s="850" t="s">
        <v>820</v>
      </c>
      <c r="D12" s="1082"/>
      <c r="E12" s="850" t="s">
        <v>842</v>
      </c>
      <c r="F12" s="1082"/>
      <c r="G12" s="850" t="s">
        <v>843</v>
      </c>
      <c r="H12" s="1082"/>
      <c r="I12" s="852" t="s">
        <v>844</v>
      </c>
      <c r="J12" s="853"/>
      <c r="K12" s="852" t="s">
        <v>845</v>
      </c>
      <c r="L12" s="853"/>
      <c r="M12" s="852" t="s">
        <v>846</v>
      </c>
      <c r="N12" s="853"/>
      <c r="O12" s="850" t="s">
        <v>842</v>
      </c>
      <c r="P12" s="1082"/>
      <c r="Q12" s="850" t="s">
        <v>843</v>
      </c>
      <c r="R12" s="1082"/>
      <c r="S12" s="852" t="s">
        <v>844</v>
      </c>
      <c r="T12" s="853"/>
      <c r="U12" s="852" t="s">
        <v>845</v>
      </c>
      <c r="V12" s="1078"/>
      <c r="W12" s="852" t="s">
        <v>846</v>
      </c>
      <c r="X12" s="1078"/>
    </row>
    <row r="13" spans="1:24" s="314" customFormat="1" ht="27" customHeight="1">
      <c r="A13" s="1083"/>
      <c r="B13" s="901"/>
      <c r="C13" s="1085"/>
      <c r="D13" s="1086"/>
      <c r="E13" s="1085"/>
      <c r="F13" s="1086"/>
      <c r="G13" s="900" t="s">
        <v>847</v>
      </c>
      <c r="H13" s="901"/>
      <c r="I13" s="1076" t="s">
        <v>860</v>
      </c>
      <c r="J13" s="1084"/>
      <c r="K13" s="1074" t="s">
        <v>861</v>
      </c>
      <c r="L13" s="1075"/>
      <c r="M13" s="1076" t="s">
        <v>862</v>
      </c>
      <c r="N13" s="1084"/>
      <c r="O13" s="1085"/>
      <c r="P13" s="1086"/>
      <c r="Q13" s="900" t="s">
        <v>847</v>
      </c>
      <c r="R13" s="901"/>
      <c r="S13" s="1076" t="s">
        <v>860</v>
      </c>
      <c r="T13" s="1084"/>
      <c r="U13" s="1074" t="s">
        <v>861</v>
      </c>
      <c r="V13" s="1075"/>
      <c r="W13" s="1076" t="s">
        <v>862</v>
      </c>
      <c r="X13" s="1077"/>
    </row>
    <row r="14" spans="1:24" s="20" customFormat="1" ht="18" customHeight="1">
      <c r="A14" s="820">
        <v>1</v>
      </c>
      <c r="B14" s="820"/>
      <c r="C14" s="844">
        <v>2</v>
      </c>
      <c r="D14" s="820"/>
      <c r="E14" s="844">
        <v>3</v>
      </c>
      <c r="F14" s="820"/>
      <c r="G14" s="844">
        <v>4</v>
      </c>
      <c r="H14" s="820"/>
      <c r="I14" s="844">
        <v>5</v>
      </c>
      <c r="J14" s="820"/>
      <c r="K14" s="844">
        <v>6</v>
      </c>
      <c r="L14" s="821"/>
      <c r="M14" s="844">
        <v>7</v>
      </c>
      <c r="N14" s="821"/>
      <c r="O14" s="844">
        <v>8</v>
      </c>
      <c r="P14" s="821"/>
      <c r="Q14" s="844">
        <v>9</v>
      </c>
      <c r="R14" s="821"/>
      <c r="S14" s="844">
        <v>10</v>
      </c>
      <c r="T14" s="821"/>
      <c r="U14" s="844">
        <v>11</v>
      </c>
      <c r="V14" s="821"/>
      <c r="W14" s="844">
        <v>12</v>
      </c>
      <c r="X14" s="820"/>
    </row>
    <row r="15" spans="1:6" ht="9" customHeight="1">
      <c r="A15" s="60"/>
      <c r="B15" s="60"/>
      <c r="C15" s="133"/>
      <c r="D15" s="134"/>
      <c r="E15" s="134"/>
      <c r="F15" s="134"/>
    </row>
    <row r="16" spans="1:24" s="144" customFormat="1" ht="18" customHeight="1">
      <c r="A16" s="79">
        <v>2000</v>
      </c>
      <c r="B16" s="214"/>
      <c r="C16" s="136">
        <v>243448</v>
      </c>
      <c r="D16" s="136"/>
      <c r="E16" s="136">
        <v>161172</v>
      </c>
      <c r="F16" s="136"/>
      <c r="G16" s="136">
        <v>88029</v>
      </c>
      <c r="H16" s="136"/>
      <c r="I16" s="136">
        <v>2640</v>
      </c>
      <c r="J16" s="136"/>
      <c r="K16" s="136">
        <v>70503</v>
      </c>
      <c r="L16" s="136"/>
      <c r="M16" s="136">
        <v>0</v>
      </c>
      <c r="N16" s="136"/>
      <c r="O16" s="136">
        <v>82276</v>
      </c>
      <c r="P16" s="136"/>
      <c r="Q16" s="136">
        <v>45559</v>
      </c>
      <c r="R16" s="136"/>
      <c r="S16" s="136">
        <v>4505</v>
      </c>
      <c r="T16" s="136"/>
      <c r="U16" s="136">
        <v>31989</v>
      </c>
      <c r="V16" s="136"/>
      <c r="W16" s="136">
        <v>223</v>
      </c>
      <c r="X16" s="136"/>
    </row>
    <row r="17" spans="1:24" s="144" customFormat="1" ht="18" customHeight="1">
      <c r="A17" s="79">
        <v>2001</v>
      </c>
      <c r="B17" s="214"/>
      <c r="C17" s="136">
        <v>227036</v>
      </c>
      <c r="D17" s="136"/>
      <c r="E17" s="136">
        <v>150408</v>
      </c>
      <c r="F17" s="136"/>
      <c r="G17" s="136">
        <v>81510</v>
      </c>
      <c r="H17" s="136"/>
      <c r="I17" s="136">
        <v>4170</v>
      </c>
      <c r="J17" s="136"/>
      <c r="K17" s="136">
        <v>64728</v>
      </c>
      <c r="L17" s="136"/>
      <c r="M17" s="136">
        <v>0</v>
      </c>
      <c r="N17" s="136"/>
      <c r="O17" s="136">
        <v>76628</v>
      </c>
      <c r="P17" s="136"/>
      <c r="Q17" s="136">
        <v>38045</v>
      </c>
      <c r="R17" s="136"/>
      <c r="S17" s="136">
        <v>3137</v>
      </c>
      <c r="T17" s="136"/>
      <c r="U17" s="136">
        <v>34710</v>
      </c>
      <c r="V17" s="136"/>
      <c r="W17" s="136">
        <v>736</v>
      </c>
      <c r="X17" s="136"/>
    </row>
    <row r="18" spans="1:23" ht="9" customHeight="1">
      <c r="A18" s="60"/>
      <c r="B18" s="60"/>
      <c r="C18" s="133"/>
      <c r="D18" s="134"/>
      <c r="E18" s="65"/>
      <c r="F18" s="134"/>
      <c r="G18" s="111"/>
      <c r="H18" s="111"/>
      <c r="I18" s="111"/>
      <c r="J18" s="111"/>
      <c r="K18" s="111"/>
      <c r="O18" s="65"/>
      <c r="Q18" s="111"/>
      <c r="R18" s="111"/>
      <c r="S18" s="111"/>
      <c r="T18" s="111"/>
      <c r="U18" s="111"/>
      <c r="V18" s="111"/>
      <c r="W18" s="92"/>
    </row>
    <row r="19" spans="1:23" s="144" customFormat="1" ht="18" customHeight="1">
      <c r="A19" s="256">
        <v>2001</v>
      </c>
      <c r="B19" s="78" t="s">
        <v>872</v>
      </c>
      <c r="C19" s="136">
        <f aca="true" t="shared" si="0" ref="C19:C25">E19+O19</f>
        <v>17658</v>
      </c>
      <c r="D19" s="136"/>
      <c r="E19" s="217">
        <f aca="true" t="shared" si="1" ref="E19:E25">SUM(G19:M19)</f>
        <v>12290</v>
      </c>
      <c r="F19" s="136"/>
      <c r="G19" s="136">
        <v>6157</v>
      </c>
      <c r="H19" s="136"/>
      <c r="I19" s="136">
        <v>278</v>
      </c>
      <c r="J19" s="136"/>
      <c r="K19" s="136">
        <v>5855</v>
      </c>
      <c r="L19" s="260"/>
      <c r="M19" s="136">
        <v>0</v>
      </c>
      <c r="N19" s="260"/>
      <c r="O19" s="217">
        <f aca="true" t="shared" si="2" ref="O19:O27">SUM(Q19:W19)</f>
        <v>5368</v>
      </c>
      <c r="P19" s="260"/>
      <c r="Q19" s="136">
        <v>2552</v>
      </c>
      <c r="R19" s="136"/>
      <c r="S19" s="136">
        <v>523</v>
      </c>
      <c r="T19" s="136"/>
      <c r="U19" s="136">
        <v>2293</v>
      </c>
      <c r="V19" s="136"/>
      <c r="W19" s="136">
        <v>0</v>
      </c>
    </row>
    <row r="20" spans="1:23" s="144" customFormat="1" ht="18" customHeight="1">
      <c r="A20" s="165"/>
      <c r="B20" s="78" t="s">
        <v>873</v>
      </c>
      <c r="C20" s="136">
        <f t="shared" si="0"/>
        <v>21025</v>
      </c>
      <c r="D20" s="136" t="s">
        <v>874</v>
      </c>
      <c r="E20" s="217">
        <f t="shared" si="1"/>
        <v>15185</v>
      </c>
      <c r="F20" s="136"/>
      <c r="G20" s="136">
        <v>7349</v>
      </c>
      <c r="H20" s="136"/>
      <c r="I20" s="136">
        <v>324</v>
      </c>
      <c r="J20" s="136"/>
      <c r="K20" s="136">
        <v>7512</v>
      </c>
      <c r="L20" s="260"/>
      <c r="M20" s="136">
        <v>0</v>
      </c>
      <c r="N20" s="260"/>
      <c r="O20" s="217">
        <f t="shared" si="2"/>
        <v>5840</v>
      </c>
      <c r="P20" s="260" t="s">
        <v>874</v>
      </c>
      <c r="Q20" s="136">
        <v>2930</v>
      </c>
      <c r="R20" s="260" t="s">
        <v>874</v>
      </c>
      <c r="S20" s="136">
        <v>70</v>
      </c>
      <c r="T20" s="136"/>
      <c r="U20" s="136">
        <v>2840</v>
      </c>
      <c r="V20" s="136"/>
      <c r="W20" s="136">
        <v>0</v>
      </c>
    </row>
    <row r="21" spans="1:23" s="144" customFormat="1" ht="18" customHeight="1">
      <c r="A21" s="165"/>
      <c r="B21" s="78" t="s">
        <v>875</v>
      </c>
      <c r="C21" s="136">
        <f t="shared" si="0"/>
        <v>19152</v>
      </c>
      <c r="D21" s="136" t="s">
        <v>874</v>
      </c>
      <c r="E21" s="217">
        <f t="shared" si="1"/>
        <v>13504</v>
      </c>
      <c r="F21" s="136"/>
      <c r="G21" s="136">
        <v>7757</v>
      </c>
      <c r="H21" s="136"/>
      <c r="I21" s="136">
        <v>352</v>
      </c>
      <c r="J21" s="136"/>
      <c r="K21" s="136">
        <v>5395</v>
      </c>
      <c r="L21" s="260"/>
      <c r="M21" s="136">
        <v>0</v>
      </c>
      <c r="N21" s="260"/>
      <c r="O21" s="217">
        <f t="shared" si="2"/>
        <v>5648</v>
      </c>
      <c r="P21" s="260" t="s">
        <v>874</v>
      </c>
      <c r="Q21" s="136">
        <v>2697</v>
      </c>
      <c r="R21" s="136"/>
      <c r="S21" s="136">
        <v>265</v>
      </c>
      <c r="T21" s="136"/>
      <c r="U21" s="136">
        <v>2663</v>
      </c>
      <c r="V21" s="136" t="s">
        <v>874</v>
      </c>
      <c r="W21" s="136">
        <v>23</v>
      </c>
    </row>
    <row r="22" spans="1:23" s="144" customFormat="1" ht="18" customHeight="1">
      <c r="A22" s="165"/>
      <c r="B22" s="78" t="s">
        <v>863</v>
      </c>
      <c r="C22" s="136">
        <f t="shared" si="0"/>
        <v>20560</v>
      </c>
      <c r="D22" s="136"/>
      <c r="E22" s="217">
        <f t="shared" si="1"/>
        <v>13174</v>
      </c>
      <c r="F22" s="136"/>
      <c r="G22" s="136">
        <v>7454</v>
      </c>
      <c r="H22" s="136"/>
      <c r="I22" s="136">
        <v>304</v>
      </c>
      <c r="J22" s="136"/>
      <c r="K22" s="136">
        <v>5416</v>
      </c>
      <c r="L22" s="260"/>
      <c r="M22" s="136">
        <v>0</v>
      </c>
      <c r="N22" s="260"/>
      <c r="O22" s="217">
        <f t="shared" si="2"/>
        <v>7386</v>
      </c>
      <c r="P22" s="260"/>
      <c r="Q22" s="136">
        <v>3583</v>
      </c>
      <c r="R22" s="136"/>
      <c r="S22" s="136">
        <v>296</v>
      </c>
      <c r="T22" s="136"/>
      <c r="U22" s="136">
        <v>3218</v>
      </c>
      <c r="V22" s="136"/>
      <c r="W22" s="136">
        <v>289</v>
      </c>
    </row>
    <row r="23" spans="1:23" s="144" customFormat="1" ht="18" customHeight="1">
      <c r="A23" s="165"/>
      <c r="B23" s="78" t="s">
        <v>864</v>
      </c>
      <c r="C23" s="136">
        <f t="shared" si="0"/>
        <v>21437</v>
      </c>
      <c r="D23" s="136"/>
      <c r="E23" s="217">
        <f t="shared" si="1"/>
        <v>13463</v>
      </c>
      <c r="F23" s="136"/>
      <c r="G23" s="136">
        <v>7631</v>
      </c>
      <c r="H23" s="136"/>
      <c r="I23" s="136">
        <v>345</v>
      </c>
      <c r="J23" s="136"/>
      <c r="K23" s="136">
        <v>5487</v>
      </c>
      <c r="L23" s="260"/>
      <c r="M23" s="136">
        <v>0</v>
      </c>
      <c r="N23" s="260"/>
      <c r="O23" s="217">
        <f t="shared" si="2"/>
        <v>7974</v>
      </c>
      <c r="P23" s="260"/>
      <c r="Q23" s="136">
        <v>3908</v>
      </c>
      <c r="R23" s="136"/>
      <c r="S23" s="136">
        <v>276</v>
      </c>
      <c r="T23" s="136"/>
      <c r="U23" s="136">
        <v>3429</v>
      </c>
      <c r="V23" s="136"/>
      <c r="W23" s="136">
        <v>361</v>
      </c>
    </row>
    <row r="24" spans="1:23" s="144" customFormat="1" ht="18" customHeight="1">
      <c r="A24" s="165"/>
      <c r="B24" s="241" t="s">
        <v>865</v>
      </c>
      <c r="C24" s="136">
        <f t="shared" si="0"/>
        <v>19110</v>
      </c>
      <c r="D24" s="136"/>
      <c r="E24" s="217">
        <f t="shared" si="1"/>
        <v>11584</v>
      </c>
      <c r="F24" s="136"/>
      <c r="G24" s="136">
        <v>6303</v>
      </c>
      <c r="H24" s="136"/>
      <c r="I24" s="136">
        <v>418</v>
      </c>
      <c r="J24" s="136"/>
      <c r="K24" s="136">
        <v>4863</v>
      </c>
      <c r="L24" s="260"/>
      <c r="M24" s="136">
        <v>0</v>
      </c>
      <c r="N24" s="260"/>
      <c r="O24" s="217">
        <f t="shared" si="2"/>
        <v>7526</v>
      </c>
      <c r="P24" s="260"/>
      <c r="Q24" s="136">
        <v>3765</v>
      </c>
      <c r="R24" s="136"/>
      <c r="S24" s="136">
        <v>441</v>
      </c>
      <c r="T24" s="136"/>
      <c r="U24" s="136">
        <v>3320</v>
      </c>
      <c r="V24" s="136"/>
      <c r="W24" s="136">
        <v>0</v>
      </c>
    </row>
    <row r="25" spans="1:23" s="144" customFormat="1" ht="18" customHeight="1">
      <c r="A25" s="165"/>
      <c r="B25" s="241" t="s">
        <v>866</v>
      </c>
      <c r="C25" s="136">
        <f t="shared" si="0"/>
        <v>20186</v>
      </c>
      <c r="D25" s="136"/>
      <c r="E25" s="217">
        <f t="shared" si="1"/>
        <v>12820</v>
      </c>
      <c r="F25" s="136"/>
      <c r="G25" s="136">
        <v>6480</v>
      </c>
      <c r="H25" s="136"/>
      <c r="I25" s="136">
        <v>389</v>
      </c>
      <c r="J25" s="136"/>
      <c r="K25" s="136">
        <v>5951</v>
      </c>
      <c r="L25" s="260"/>
      <c r="M25" s="136">
        <v>0</v>
      </c>
      <c r="N25" s="260"/>
      <c r="O25" s="217">
        <f t="shared" si="2"/>
        <v>7366</v>
      </c>
      <c r="P25" s="260"/>
      <c r="Q25" s="136">
        <v>3652</v>
      </c>
      <c r="R25" s="136"/>
      <c r="S25" s="136">
        <v>261</v>
      </c>
      <c r="T25" s="136"/>
      <c r="U25" s="136">
        <v>3453</v>
      </c>
      <c r="V25" s="136"/>
      <c r="W25" s="136">
        <v>0</v>
      </c>
    </row>
    <row r="26" spans="1:23" s="144" customFormat="1" ht="18" customHeight="1">
      <c r="A26" s="165"/>
      <c r="B26" s="78" t="s">
        <v>867</v>
      </c>
      <c r="C26" s="136">
        <f>E26+O26</f>
        <v>16840</v>
      </c>
      <c r="D26" s="136"/>
      <c r="E26" s="217">
        <f>SUM(G26:M26)</f>
        <v>11255</v>
      </c>
      <c r="F26" s="136"/>
      <c r="G26" s="136">
        <v>6222</v>
      </c>
      <c r="H26" s="136"/>
      <c r="I26" s="136">
        <v>511</v>
      </c>
      <c r="J26" s="136"/>
      <c r="K26" s="136">
        <v>4522</v>
      </c>
      <c r="L26" s="260"/>
      <c r="M26" s="136">
        <v>0</v>
      </c>
      <c r="N26" s="260"/>
      <c r="O26" s="217">
        <f t="shared" si="2"/>
        <v>5585</v>
      </c>
      <c r="P26" s="260"/>
      <c r="Q26" s="136">
        <v>2968</v>
      </c>
      <c r="R26" s="136"/>
      <c r="S26" s="136">
        <v>347</v>
      </c>
      <c r="T26" s="136"/>
      <c r="U26" s="136">
        <v>2270</v>
      </c>
      <c r="V26" s="136"/>
      <c r="W26" s="136">
        <v>0</v>
      </c>
    </row>
    <row r="27" spans="1:23" s="144" customFormat="1" ht="18" customHeight="1">
      <c r="A27" s="165"/>
      <c r="B27" s="78" t="s">
        <v>705</v>
      </c>
      <c r="C27" s="136">
        <f>E27+O27</f>
        <v>16519</v>
      </c>
      <c r="D27" s="136" t="s">
        <v>874</v>
      </c>
      <c r="E27" s="217">
        <f>SUM(G27:M27)</f>
        <v>11783</v>
      </c>
      <c r="F27" s="136"/>
      <c r="G27" s="136">
        <v>6669</v>
      </c>
      <c r="H27" s="413" t="s">
        <v>26</v>
      </c>
      <c r="I27" s="413">
        <v>267</v>
      </c>
      <c r="J27" s="413" t="s">
        <v>26</v>
      </c>
      <c r="K27" s="413">
        <v>4847</v>
      </c>
      <c r="L27" s="413" t="s">
        <v>26</v>
      </c>
      <c r="M27" s="136">
        <v>0</v>
      </c>
      <c r="N27" s="260"/>
      <c r="O27" s="217">
        <f t="shared" si="2"/>
        <v>4736</v>
      </c>
      <c r="P27" s="260"/>
      <c r="Q27" s="136">
        <v>2427</v>
      </c>
      <c r="R27" s="136"/>
      <c r="S27" s="136">
        <v>118</v>
      </c>
      <c r="T27" s="136"/>
      <c r="U27" s="136">
        <v>2191</v>
      </c>
      <c r="V27" s="136" t="s">
        <v>874</v>
      </c>
      <c r="W27" s="136">
        <v>0</v>
      </c>
    </row>
    <row r="28" spans="2:23" s="144" customFormat="1" ht="18" customHeight="1">
      <c r="B28" s="78" t="s">
        <v>869</v>
      </c>
      <c r="C28" s="136">
        <f>E28+O28</f>
        <v>16760</v>
      </c>
      <c r="D28" s="136"/>
      <c r="E28" s="217">
        <f>SUM(G28:M28)</f>
        <v>11488</v>
      </c>
      <c r="F28" s="136"/>
      <c r="G28" s="136">
        <v>6478</v>
      </c>
      <c r="H28" s="415"/>
      <c r="I28" s="136">
        <v>311</v>
      </c>
      <c r="J28" s="415"/>
      <c r="K28" s="136">
        <v>4699</v>
      </c>
      <c r="L28" s="415"/>
      <c r="M28" s="136">
        <v>0</v>
      </c>
      <c r="N28" s="260"/>
      <c r="O28" s="217">
        <f>SUM(Q28:W28)</f>
        <v>5272</v>
      </c>
      <c r="P28" s="260"/>
      <c r="Q28" s="136">
        <v>2537</v>
      </c>
      <c r="R28" s="415"/>
      <c r="S28" s="136">
        <v>115</v>
      </c>
      <c r="T28" s="415"/>
      <c r="U28" s="136">
        <v>2620</v>
      </c>
      <c r="V28" s="415"/>
      <c r="W28" s="136">
        <v>0</v>
      </c>
    </row>
    <row r="29" spans="2:23" s="144" customFormat="1" ht="18" customHeight="1">
      <c r="B29" s="78" t="s">
        <v>870</v>
      </c>
      <c r="C29" s="136">
        <f>E29+O29</f>
        <v>19568</v>
      </c>
      <c r="D29" s="136"/>
      <c r="E29" s="217">
        <f>SUM(G29:M29)</f>
        <v>12329</v>
      </c>
      <c r="F29" s="136"/>
      <c r="G29" s="136">
        <v>6731</v>
      </c>
      <c r="H29" s="415"/>
      <c r="I29" s="136">
        <v>441</v>
      </c>
      <c r="J29" s="415"/>
      <c r="K29" s="136">
        <v>5157</v>
      </c>
      <c r="L29" s="415"/>
      <c r="M29" s="136">
        <v>0</v>
      </c>
      <c r="N29" s="260"/>
      <c r="O29" s="217">
        <f>SUM(Q29:W29)</f>
        <v>7239</v>
      </c>
      <c r="P29" s="260"/>
      <c r="Q29" s="136">
        <v>3078</v>
      </c>
      <c r="R29" s="415"/>
      <c r="S29" s="136">
        <v>66</v>
      </c>
      <c r="T29" s="415"/>
      <c r="U29" s="136">
        <v>4095</v>
      </c>
      <c r="V29" s="415"/>
      <c r="W29" s="136">
        <v>0</v>
      </c>
    </row>
    <row r="30" spans="2:23" s="144" customFormat="1" ht="15" customHeight="1">
      <c r="B30" s="70"/>
      <c r="C30" s="218"/>
      <c r="E30" s="218"/>
      <c r="G30" s="218"/>
      <c r="I30" s="218"/>
      <c r="K30" s="218"/>
      <c r="M30" s="218"/>
      <c r="O30" s="218"/>
      <c r="Q30" s="218"/>
      <c r="S30" s="218"/>
      <c r="U30" s="218"/>
      <c r="W30" s="218"/>
    </row>
    <row r="31" spans="1:23" s="144" customFormat="1" ht="18" customHeight="1">
      <c r="A31" s="144">
        <v>2002</v>
      </c>
      <c r="B31" s="166" t="s">
        <v>871</v>
      </c>
      <c r="C31" s="136">
        <f>E31+O31</f>
        <v>19494</v>
      </c>
      <c r="D31" s="136"/>
      <c r="E31" s="217">
        <f>SUM(G31:M31)</f>
        <v>13045</v>
      </c>
      <c r="F31" s="136"/>
      <c r="G31" s="136">
        <v>7604</v>
      </c>
      <c r="H31" s="415"/>
      <c r="I31" s="136">
        <v>360</v>
      </c>
      <c r="J31" s="415"/>
      <c r="K31" s="136">
        <v>5081</v>
      </c>
      <c r="L31" s="415"/>
      <c r="M31" s="136">
        <v>0</v>
      </c>
      <c r="N31" s="260"/>
      <c r="O31" s="217">
        <f>SUM(Q31:W31)</f>
        <v>6449</v>
      </c>
      <c r="Q31" s="218">
        <v>2989</v>
      </c>
      <c r="R31" s="136" t="s">
        <v>874</v>
      </c>
      <c r="S31" s="218">
        <v>147</v>
      </c>
      <c r="U31" s="218">
        <v>3313</v>
      </c>
      <c r="V31" s="136" t="s">
        <v>874</v>
      </c>
      <c r="W31" s="218">
        <v>0</v>
      </c>
    </row>
    <row r="32" spans="2:23" s="144" customFormat="1" ht="18" customHeight="1">
      <c r="B32" s="78" t="s">
        <v>872</v>
      </c>
      <c r="C32" s="136">
        <f>E32+O32</f>
        <v>13833</v>
      </c>
      <c r="D32" s="136"/>
      <c r="E32" s="217">
        <f>SUM(G32:M32)</f>
        <v>9843</v>
      </c>
      <c r="F32" s="136"/>
      <c r="G32" s="136">
        <v>5634</v>
      </c>
      <c r="H32" s="415"/>
      <c r="I32" s="136">
        <v>223</v>
      </c>
      <c r="J32" s="415"/>
      <c r="K32" s="136">
        <v>3986</v>
      </c>
      <c r="L32" s="415"/>
      <c r="M32" s="136">
        <v>0</v>
      </c>
      <c r="N32" s="260"/>
      <c r="O32" s="217">
        <f>SUM(Q32:W32)</f>
        <v>3990</v>
      </c>
      <c r="Q32" s="218">
        <v>1494</v>
      </c>
      <c r="S32" s="218">
        <v>161</v>
      </c>
      <c r="U32" s="218">
        <v>2335</v>
      </c>
      <c r="W32" s="218">
        <v>0</v>
      </c>
    </row>
    <row r="33" spans="1:24" s="84" customFormat="1" ht="18" customHeight="1">
      <c r="A33" s="242"/>
      <c r="B33" s="68" t="s">
        <v>125</v>
      </c>
      <c r="C33" s="123">
        <f>SUM(C31:C32)</f>
        <v>33327</v>
      </c>
      <c r="D33" s="123"/>
      <c r="E33" s="123">
        <f>SUM(E31:E32)</f>
        <v>22888</v>
      </c>
      <c r="F33" s="123"/>
      <c r="G33" s="123">
        <f>SUM(G31:G32)</f>
        <v>13238</v>
      </c>
      <c r="H33" s="123"/>
      <c r="I33" s="123">
        <f>SUM(I31:I32)</f>
        <v>583</v>
      </c>
      <c r="J33" s="123"/>
      <c r="K33" s="123">
        <f>SUM(K31:K32)</f>
        <v>9067</v>
      </c>
      <c r="L33" s="123"/>
      <c r="M33" s="123">
        <f>SUM(M31:M32)</f>
        <v>0</v>
      </c>
      <c r="N33" s="123"/>
      <c r="O33" s="123">
        <f>SUM(O31:O32)</f>
        <v>10439</v>
      </c>
      <c r="P33" s="123"/>
      <c r="Q33" s="123">
        <f>SUM(Q31:Q32)</f>
        <v>4483</v>
      </c>
      <c r="R33" s="123"/>
      <c r="S33" s="123">
        <f>SUM(S31:S32)</f>
        <v>308</v>
      </c>
      <c r="T33" s="123"/>
      <c r="U33" s="123">
        <f>SUM(U31:U32)</f>
        <v>5648</v>
      </c>
      <c r="V33" s="123"/>
      <c r="W33" s="123">
        <f>SUM(W31:W32)</f>
        <v>0</v>
      </c>
      <c r="X33" s="123"/>
    </row>
    <row r="34" spans="3:22" s="144" customFormat="1" ht="18" customHeight="1">
      <c r="C34" s="218"/>
      <c r="K34" s="145"/>
      <c r="L34" s="145"/>
      <c r="M34" s="145"/>
      <c r="N34" s="145"/>
      <c r="O34" s="145"/>
      <c r="P34" s="145"/>
      <c r="Q34" s="145"/>
      <c r="R34" s="145"/>
      <c r="S34" s="145"/>
      <c r="T34" s="145"/>
      <c r="U34" s="145"/>
      <c r="V34" s="145"/>
    </row>
    <row r="35" spans="1:24" s="20" customFormat="1" ht="18" customHeight="1">
      <c r="A35" s="1079" t="s">
        <v>833</v>
      </c>
      <c r="B35" s="1080"/>
      <c r="C35" s="305"/>
      <c r="D35" s="306"/>
      <c r="E35" s="1070" t="s">
        <v>889</v>
      </c>
      <c r="F35" s="1087"/>
      <c r="G35" s="1087"/>
      <c r="H35" s="1087"/>
      <c r="I35" s="1087"/>
      <c r="J35" s="1087"/>
      <c r="K35" s="1087"/>
      <c r="L35" s="1087"/>
      <c r="M35" s="1087"/>
      <c r="N35" s="1088"/>
      <c r="O35" s="1070" t="s">
        <v>890</v>
      </c>
      <c r="P35" s="820"/>
      <c r="Q35" s="820"/>
      <c r="R35" s="820"/>
      <c r="S35" s="820"/>
      <c r="T35" s="820"/>
      <c r="U35" s="820"/>
      <c r="V35" s="820"/>
      <c r="W35" s="820"/>
      <c r="X35" s="820"/>
    </row>
    <row r="36" spans="1:24" s="20" customFormat="1" ht="27" customHeight="1">
      <c r="A36" s="1081"/>
      <c r="B36" s="1082"/>
      <c r="C36" s="858" t="s">
        <v>836</v>
      </c>
      <c r="D36" s="842"/>
      <c r="E36" s="858" t="s">
        <v>837</v>
      </c>
      <c r="F36" s="842"/>
      <c r="G36" s="858" t="s">
        <v>838</v>
      </c>
      <c r="H36" s="842"/>
      <c r="I36" s="1072" t="s">
        <v>839</v>
      </c>
      <c r="J36" s="886"/>
      <c r="K36" s="1072" t="s">
        <v>840</v>
      </c>
      <c r="L36" s="886"/>
      <c r="M36" s="1073" t="s">
        <v>841</v>
      </c>
      <c r="N36" s="886"/>
      <c r="O36" s="858" t="s">
        <v>837</v>
      </c>
      <c r="P36" s="842"/>
      <c r="Q36" s="858" t="s">
        <v>838</v>
      </c>
      <c r="R36" s="842"/>
      <c r="S36" s="1072" t="s">
        <v>839</v>
      </c>
      <c r="T36" s="886"/>
      <c r="U36" s="1072" t="s">
        <v>840</v>
      </c>
      <c r="V36" s="886"/>
      <c r="W36" s="1073" t="s">
        <v>841</v>
      </c>
      <c r="X36" s="893"/>
    </row>
    <row r="37" spans="1:24" s="313" customFormat="1" ht="39" customHeight="1">
      <c r="A37" s="1081"/>
      <c r="B37" s="1082"/>
      <c r="C37" s="850" t="s">
        <v>820</v>
      </c>
      <c r="D37" s="1082"/>
      <c r="E37" s="850" t="s">
        <v>842</v>
      </c>
      <c r="F37" s="1082"/>
      <c r="G37" s="850" t="s">
        <v>843</v>
      </c>
      <c r="H37" s="1082"/>
      <c r="I37" s="852" t="s">
        <v>844</v>
      </c>
      <c r="J37" s="853"/>
      <c r="K37" s="852" t="s">
        <v>845</v>
      </c>
      <c r="L37" s="853"/>
      <c r="M37" s="852" t="s">
        <v>846</v>
      </c>
      <c r="N37" s="853"/>
      <c r="O37" s="850" t="s">
        <v>842</v>
      </c>
      <c r="P37" s="1082"/>
      <c r="Q37" s="850" t="s">
        <v>843</v>
      </c>
      <c r="R37" s="1082"/>
      <c r="S37" s="852" t="s">
        <v>844</v>
      </c>
      <c r="T37" s="853"/>
      <c r="U37" s="852" t="s">
        <v>845</v>
      </c>
      <c r="V37" s="1078"/>
      <c r="W37" s="852" t="s">
        <v>846</v>
      </c>
      <c r="X37" s="1078"/>
    </row>
    <row r="38" spans="1:24" s="314" customFormat="1" ht="27" customHeight="1">
      <c r="A38" s="1083"/>
      <c r="B38" s="901"/>
      <c r="C38" s="1085"/>
      <c r="D38" s="1086"/>
      <c r="E38" s="1085"/>
      <c r="F38" s="1086"/>
      <c r="G38" s="900" t="s">
        <v>847</v>
      </c>
      <c r="H38" s="901"/>
      <c r="I38" s="1076" t="s">
        <v>860</v>
      </c>
      <c r="J38" s="1084"/>
      <c r="K38" s="1074" t="s">
        <v>861</v>
      </c>
      <c r="L38" s="1075"/>
      <c r="M38" s="1076" t="s">
        <v>862</v>
      </c>
      <c r="N38" s="1084"/>
      <c r="O38" s="1085"/>
      <c r="P38" s="1086"/>
      <c r="Q38" s="900" t="s">
        <v>847</v>
      </c>
      <c r="R38" s="901"/>
      <c r="S38" s="1076" t="s">
        <v>860</v>
      </c>
      <c r="T38" s="1084"/>
      <c r="U38" s="1074" t="s">
        <v>861</v>
      </c>
      <c r="V38" s="1075"/>
      <c r="W38" s="1076" t="s">
        <v>862</v>
      </c>
      <c r="X38" s="1077"/>
    </row>
    <row r="39" spans="1:24" s="20" customFormat="1" ht="16.5" customHeight="1">
      <c r="A39" s="1012">
        <v>1</v>
      </c>
      <c r="B39" s="1012"/>
      <c r="C39" s="957">
        <v>13</v>
      </c>
      <c r="D39" s="959"/>
      <c r="E39" s="957">
        <v>14</v>
      </c>
      <c r="F39" s="959"/>
      <c r="G39" s="957">
        <v>15</v>
      </c>
      <c r="H39" s="959"/>
      <c r="I39" s="957">
        <v>16</v>
      </c>
      <c r="J39" s="959"/>
      <c r="K39" s="957">
        <v>17</v>
      </c>
      <c r="L39" s="958"/>
      <c r="M39" s="957">
        <v>18</v>
      </c>
      <c r="N39" s="958"/>
      <c r="O39" s="957">
        <v>19</v>
      </c>
      <c r="P39" s="958"/>
      <c r="Q39" s="957">
        <v>20</v>
      </c>
      <c r="R39" s="958"/>
      <c r="S39" s="957">
        <v>21</v>
      </c>
      <c r="T39" s="958"/>
      <c r="U39" s="957">
        <v>22</v>
      </c>
      <c r="V39" s="958"/>
      <c r="W39" s="957">
        <v>23</v>
      </c>
      <c r="X39" s="959"/>
    </row>
    <row r="40" spans="1:6" ht="8.25" customHeight="1">
      <c r="A40" s="60"/>
      <c r="B40" s="60"/>
      <c r="C40" s="133"/>
      <c r="D40" s="134"/>
      <c r="E40" s="134"/>
      <c r="F40" s="134"/>
    </row>
    <row r="41" spans="1:24" s="144" customFormat="1" ht="18" customHeight="1">
      <c r="A41" s="79">
        <v>2000</v>
      </c>
      <c r="B41" s="214"/>
      <c r="C41" s="136">
        <v>196194.23200000002</v>
      </c>
      <c r="D41" s="136"/>
      <c r="E41" s="217">
        <v>104608</v>
      </c>
      <c r="F41" s="136"/>
      <c r="G41" s="136">
        <v>24126</v>
      </c>
      <c r="H41" s="136"/>
      <c r="I41" s="136">
        <v>6105</v>
      </c>
      <c r="J41" s="136"/>
      <c r="K41" s="136">
        <v>73697</v>
      </c>
      <c r="L41" s="136"/>
      <c r="M41" s="136">
        <v>680</v>
      </c>
      <c r="N41" s="136"/>
      <c r="O41" s="136">
        <v>91586.232</v>
      </c>
      <c r="P41" s="136"/>
      <c r="Q41" s="136">
        <v>362</v>
      </c>
      <c r="R41" s="136"/>
      <c r="S41" s="136">
        <v>74673</v>
      </c>
      <c r="T41" s="136"/>
      <c r="U41" s="136">
        <v>10692</v>
      </c>
      <c r="V41" s="136"/>
      <c r="W41" s="136">
        <v>5859.232</v>
      </c>
      <c r="X41" s="136"/>
    </row>
    <row r="42" spans="1:24" s="144" customFormat="1" ht="18" customHeight="1">
      <c r="A42" s="256">
        <v>2001</v>
      </c>
      <c r="B42" s="214"/>
      <c r="C42" s="136">
        <v>170799</v>
      </c>
      <c r="D42" s="136"/>
      <c r="E42" s="217">
        <v>89511</v>
      </c>
      <c r="F42" s="136"/>
      <c r="G42" s="136">
        <v>18489</v>
      </c>
      <c r="H42" s="136"/>
      <c r="I42" s="136">
        <v>17426</v>
      </c>
      <c r="J42" s="136"/>
      <c r="K42" s="136">
        <v>52423</v>
      </c>
      <c r="L42" s="136"/>
      <c r="M42" s="136">
        <v>1173</v>
      </c>
      <c r="N42" s="136"/>
      <c r="O42" s="136">
        <v>81288</v>
      </c>
      <c r="P42" s="136"/>
      <c r="Q42" s="136">
        <v>6507</v>
      </c>
      <c r="R42" s="136"/>
      <c r="S42" s="136">
        <v>39356</v>
      </c>
      <c r="T42" s="136"/>
      <c r="U42" s="136">
        <v>34220</v>
      </c>
      <c r="V42" s="136"/>
      <c r="W42" s="136">
        <v>1205</v>
      </c>
      <c r="X42" s="136"/>
    </row>
    <row r="43" spans="1:23" s="139" customFormat="1" ht="9" customHeight="1">
      <c r="A43" s="114"/>
      <c r="B43" s="114"/>
      <c r="C43" s="140"/>
      <c r="D43" s="141"/>
      <c r="E43" s="112"/>
      <c r="F43" s="141"/>
      <c r="G43" s="111"/>
      <c r="H43" s="111"/>
      <c r="I43" s="111"/>
      <c r="J43" s="111"/>
      <c r="K43" s="111"/>
      <c r="L43" s="111"/>
      <c r="M43" s="127"/>
      <c r="N43" s="127"/>
      <c r="O43" s="65"/>
      <c r="P43" s="127"/>
      <c r="Q43" s="111"/>
      <c r="R43" s="111"/>
      <c r="S43" s="111"/>
      <c r="T43" s="111"/>
      <c r="U43" s="111"/>
      <c r="V43" s="111"/>
      <c r="W43" s="92"/>
    </row>
    <row r="44" spans="1:23" s="144" customFormat="1" ht="18" customHeight="1">
      <c r="A44" s="256">
        <v>2001</v>
      </c>
      <c r="B44" s="78" t="s">
        <v>872</v>
      </c>
      <c r="C44" s="136">
        <f aca="true" t="shared" si="3" ref="C44:C50">E44+O44</f>
        <v>14205</v>
      </c>
      <c r="D44" s="136"/>
      <c r="E44" s="217">
        <f aca="true" t="shared" si="4" ref="E44:E50">SUM(G44:M44)</f>
        <v>7259</v>
      </c>
      <c r="F44" s="136"/>
      <c r="G44" s="136">
        <v>1674</v>
      </c>
      <c r="H44" s="136"/>
      <c r="I44" s="136">
        <v>376</v>
      </c>
      <c r="J44" s="136"/>
      <c r="K44" s="136">
        <v>5119</v>
      </c>
      <c r="L44" s="260"/>
      <c r="M44" s="136">
        <v>90</v>
      </c>
      <c r="N44" s="260"/>
      <c r="O44" s="217">
        <f aca="true" t="shared" si="5" ref="O44:O53">SUM(Q44:W44)</f>
        <v>6946</v>
      </c>
      <c r="P44" s="260"/>
      <c r="Q44" s="136">
        <v>3</v>
      </c>
      <c r="R44" s="136"/>
      <c r="S44" s="136">
        <v>5860</v>
      </c>
      <c r="T44" s="136"/>
      <c r="U44" s="136">
        <v>851</v>
      </c>
      <c r="V44" s="136"/>
      <c r="W44" s="136">
        <v>232</v>
      </c>
    </row>
    <row r="45" spans="1:23" s="144" customFormat="1" ht="18" customHeight="1">
      <c r="A45" s="165"/>
      <c r="B45" s="78" t="s">
        <v>873</v>
      </c>
      <c r="C45" s="136">
        <f t="shared" si="3"/>
        <v>15028</v>
      </c>
      <c r="D45" s="136"/>
      <c r="E45" s="217">
        <f t="shared" si="4"/>
        <v>7806</v>
      </c>
      <c r="F45" s="136"/>
      <c r="G45" s="136">
        <v>1414</v>
      </c>
      <c r="H45" s="136"/>
      <c r="I45" s="136">
        <v>632</v>
      </c>
      <c r="J45" s="136"/>
      <c r="K45" s="136">
        <v>5472</v>
      </c>
      <c r="L45" s="260"/>
      <c r="M45" s="136">
        <v>288</v>
      </c>
      <c r="N45" s="260"/>
      <c r="O45" s="217">
        <f t="shared" si="5"/>
        <v>7222</v>
      </c>
      <c r="P45" s="260"/>
      <c r="Q45" s="136">
        <v>21</v>
      </c>
      <c r="R45" s="136"/>
      <c r="S45" s="136">
        <v>5114</v>
      </c>
      <c r="T45" s="136"/>
      <c r="U45" s="136">
        <v>1832</v>
      </c>
      <c r="V45" s="136"/>
      <c r="W45" s="136">
        <v>255</v>
      </c>
    </row>
    <row r="46" spans="1:23" s="144" customFormat="1" ht="18" customHeight="1">
      <c r="A46" s="165"/>
      <c r="B46" s="78" t="s">
        <v>875</v>
      </c>
      <c r="C46" s="136">
        <f t="shared" si="3"/>
        <v>15013</v>
      </c>
      <c r="D46" s="136"/>
      <c r="E46" s="217">
        <f t="shared" si="4"/>
        <v>7867</v>
      </c>
      <c r="F46" s="136"/>
      <c r="G46" s="136">
        <v>1676</v>
      </c>
      <c r="H46" s="136"/>
      <c r="I46" s="136">
        <v>826</v>
      </c>
      <c r="J46" s="136"/>
      <c r="K46" s="136">
        <v>5048</v>
      </c>
      <c r="L46" s="260"/>
      <c r="M46" s="136">
        <v>317</v>
      </c>
      <c r="N46" s="260"/>
      <c r="O46" s="217">
        <f t="shared" si="5"/>
        <v>7146</v>
      </c>
      <c r="P46" s="260"/>
      <c r="Q46" s="136">
        <v>213</v>
      </c>
      <c r="R46" s="136"/>
      <c r="S46" s="136">
        <v>4417</v>
      </c>
      <c r="T46" s="136"/>
      <c r="U46" s="136">
        <v>2184</v>
      </c>
      <c r="V46" s="136"/>
      <c r="W46" s="136">
        <v>332</v>
      </c>
    </row>
    <row r="47" spans="1:23" s="144" customFormat="1" ht="18" customHeight="1">
      <c r="A47" s="165"/>
      <c r="B47" s="78" t="s">
        <v>863</v>
      </c>
      <c r="C47" s="136">
        <f t="shared" si="3"/>
        <v>10770</v>
      </c>
      <c r="D47" s="136"/>
      <c r="E47" s="217">
        <f t="shared" si="4"/>
        <v>5472</v>
      </c>
      <c r="F47" s="136"/>
      <c r="G47" s="136">
        <v>1562</v>
      </c>
      <c r="H47" s="136"/>
      <c r="I47" s="136">
        <v>828</v>
      </c>
      <c r="J47" s="136"/>
      <c r="K47" s="136">
        <v>3082</v>
      </c>
      <c r="L47" s="260"/>
      <c r="M47" s="136">
        <v>0</v>
      </c>
      <c r="N47" s="260"/>
      <c r="O47" s="217">
        <f t="shared" si="5"/>
        <v>5298</v>
      </c>
      <c r="P47" s="260"/>
      <c r="Q47" s="136">
        <v>562</v>
      </c>
      <c r="R47" s="136"/>
      <c r="S47" s="136">
        <v>2868</v>
      </c>
      <c r="T47" s="136"/>
      <c r="U47" s="136">
        <v>1757</v>
      </c>
      <c r="V47" s="136"/>
      <c r="W47" s="136">
        <v>111</v>
      </c>
    </row>
    <row r="48" spans="1:23" s="144" customFormat="1" ht="18" customHeight="1">
      <c r="A48" s="165"/>
      <c r="B48" s="78" t="s">
        <v>864</v>
      </c>
      <c r="C48" s="136">
        <f t="shared" si="3"/>
        <v>10817</v>
      </c>
      <c r="D48" s="136"/>
      <c r="E48" s="217">
        <f t="shared" si="4"/>
        <v>5457</v>
      </c>
      <c r="F48" s="136"/>
      <c r="G48" s="136">
        <v>2186</v>
      </c>
      <c r="H48" s="136"/>
      <c r="I48" s="136">
        <v>861</v>
      </c>
      <c r="J48" s="136"/>
      <c r="K48" s="136">
        <v>2410</v>
      </c>
      <c r="L48" s="260"/>
      <c r="M48" s="136">
        <v>0</v>
      </c>
      <c r="N48" s="260"/>
      <c r="O48" s="217">
        <f t="shared" si="5"/>
        <v>5360</v>
      </c>
      <c r="P48" s="260"/>
      <c r="Q48" s="136">
        <v>1255</v>
      </c>
      <c r="R48" s="136"/>
      <c r="S48" s="136">
        <v>2648</v>
      </c>
      <c r="T48" s="136"/>
      <c r="U48" s="136">
        <v>1457</v>
      </c>
      <c r="V48" s="136"/>
      <c r="W48" s="136">
        <v>0</v>
      </c>
    </row>
    <row r="49" spans="1:23" s="144" customFormat="1" ht="18" customHeight="1">
      <c r="A49" s="165"/>
      <c r="B49" s="241" t="s">
        <v>865</v>
      </c>
      <c r="C49" s="136">
        <f t="shared" si="3"/>
        <v>12780</v>
      </c>
      <c r="D49" s="136"/>
      <c r="E49" s="217">
        <f t="shared" si="4"/>
        <v>6587</v>
      </c>
      <c r="F49" s="136"/>
      <c r="G49" s="136">
        <v>2410</v>
      </c>
      <c r="H49" s="136"/>
      <c r="I49" s="136">
        <v>936</v>
      </c>
      <c r="J49" s="136"/>
      <c r="K49" s="136">
        <v>3208</v>
      </c>
      <c r="L49" s="260"/>
      <c r="M49" s="136">
        <v>33</v>
      </c>
      <c r="N49" s="260"/>
      <c r="O49" s="217">
        <f t="shared" si="5"/>
        <v>6193</v>
      </c>
      <c r="P49" s="260"/>
      <c r="Q49" s="136">
        <v>1757</v>
      </c>
      <c r="R49" s="136"/>
      <c r="S49" s="136">
        <v>2913</v>
      </c>
      <c r="T49" s="136"/>
      <c r="U49" s="136">
        <v>1514</v>
      </c>
      <c r="V49" s="136"/>
      <c r="W49" s="136">
        <v>9</v>
      </c>
    </row>
    <row r="50" spans="1:23" s="144" customFormat="1" ht="18" customHeight="1">
      <c r="A50" s="165"/>
      <c r="B50" s="241" t="s">
        <v>866</v>
      </c>
      <c r="C50" s="136">
        <f t="shared" si="3"/>
        <v>12463</v>
      </c>
      <c r="D50" s="136"/>
      <c r="E50" s="217">
        <f t="shared" si="4"/>
        <v>6360</v>
      </c>
      <c r="F50" s="136"/>
      <c r="G50" s="136">
        <v>1511</v>
      </c>
      <c r="H50" s="136"/>
      <c r="I50" s="136">
        <v>976</v>
      </c>
      <c r="J50" s="136"/>
      <c r="K50" s="136">
        <v>3740</v>
      </c>
      <c r="L50" s="260"/>
      <c r="M50" s="136">
        <v>133</v>
      </c>
      <c r="N50" s="260"/>
      <c r="O50" s="217">
        <f t="shared" si="5"/>
        <v>6103</v>
      </c>
      <c r="P50" s="260"/>
      <c r="Q50" s="136">
        <v>1265</v>
      </c>
      <c r="R50" s="136"/>
      <c r="S50" s="136">
        <v>2204</v>
      </c>
      <c r="T50" s="136"/>
      <c r="U50" s="136">
        <v>2620</v>
      </c>
      <c r="V50" s="136"/>
      <c r="W50" s="136">
        <v>14</v>
      </c>
    </row>
    <row r="51" spans="1:23" s="144" customFormat="1" ht="18" customHeight="1">
      <c r="A51" s="165"/>
      <c r="B51" s="78" t="s">
        <v>867</v>
      </c>
      <c r="C51" s="136">
        <f>E51+O51</f>
        <v>19336</v>
      </c>
      <c r="D51" s="136"/>
      <c r="E51" s="217">
        <f>SUM(G51:M51)</f>
        <v>9991</v>
      </c>
      <c r="F51" s="136"/>
      <c r="G51" s="136">
        <v>1714</v>
      </c>
      <c r="H51" s="136"/>
      <c r="I51" s="136">
        <v>1908</v>
      </c>
      <c r="J51" s="136"/>
      <c r="K51" s="136">
        <v>6239</v>
      </c>
      <c r="L51" s="260"/>
      <c r="M51" s="136">
        <v>130</v>
      </c>
      <c r="N51" s="260"/>
      <c r="O51" s="217">
        <f t="shared" si="5"/>
        <v>9345</v>
      </c>
      <c r="P51" s="260"/>
      <c r="Q51" s="136">
        <v>1283</v>
      </c>
      <c r="R51" s="136"/>
      <c r="S51" s="136">
        <v>2163</v>
      </c>
      <c r="T51" s="136"/>
      <c r="U51" s="136">
        <v>5892</v>
      </c>
      <c r="V51" s="136"/>
      <c r="W51" s="136">
        <v>7</v>
      </c>
    </row>
    <row r="52" spans="1:23" s="144" customFormat="1" ht="18" customHeight="1">
      <c r="A52" s="165"/>
      <c r="B52" s="78" t="s">
        <v>868</v>
      </c>
      <c r="C52" s="136">
        <f>E52+O52</f>
        <v>15875</v>
      </c>
      <c r="D52" s="136"/>
      <c r="E52" s="217">
        <f>SUM(G52:M52)</f>
        <v>8711</v>
      </c>
      <c r="F52" s="136"/>
      <c r="G52" s="136">
        <v>422</v>
      </c>
      <c r="H52" s="136"/>
      <c r="I52" s="136">
        <v>2918</v>
      </c>
      <c r="J52" s="136"/>
      <c r="K52" s="136">
        <v>5371</v>
      </c>
      <c r="L52" s="260"/>
      <c r="M52" s="136">
        <v>0</v>
      </c>
      <c r="N52" s="260"/>
      <c r="O52" s="217">
        <f t="shared" si="5"/>
        <v>7164</v>
      </c>
      <c r="P52" s="260"/>
      <c r="Q52" s="136">
        <v>55</v>
      </c>
      <c r="R52" s="136"/>
      <c r="S52" s="136">
        <v>2321</v>
      </c>
      <c r="T52" s="136"/>
      <c r="U52" s="136">
        <v>4781</v>
      </c>
      <c r="V52" s="136"/>
      <c r="W52" s="136">
        <v>7</v>
      </c>
    </row>
    <row r="53" spans="1:23" s="144" customFormat="1" ht="18" customHeight="1">
      <c r="A53" s="165"/>
      <c r="B53" s="78" t="s">
        <v>869</v>
      </c>
      <c r="C53" s="136">
        <f>E53+O53</f>
        <v>18218</v>
      </c>
      <c r="D53" s="136"/>
      <c r="E53" s="217">
        <f>SUM(G53:M53)</f>
        <v>10046</v>
      </c>
      <c r="F53" s="136"/>
      <c r="G53" s="136">
        <v>1393</v>
      </c>
      <c r="H53" s="416"/>
      <c r="I53" s="136">
        <v>3887</v>
      </c>
      <c r="J53" s="416"/>
      <c r="K53" s="136">
        <v>4726</v>
      </c>
      <c r="L53" s="416"/>
      <c r="M53" s="136">
        <v>40</v>
      </c>
      <c r="N53" s="416"/>
      <c r="O53" s="217">
        <f t="shared" si="5"/>
        <v>8172</v>
      </c>
      <c r="P53" s="416"/>
      <c r="Q53" s="136">
        <v>47</v>
      </c>
      <c r="R53" s="416"/>
      <c r="S53" s="136">
        <v>2091</v>
      </c>
      <c r="T53" s="416"/>
      <c r="U53" s="136">
        <v>5960</v>
      </c>
      <c r="V53" s="416"/>
      <c r="W53" s="136">
        <v>74</v>
      </c>
    </row>
    <row r="54" spans="1:23" s="144" customFormat="1" ht="18" customHeight="1">
      <c r="A54" s="165"/>
      <c r="B54" s="78" t="s">
        <v>870</v>
      </c>
      <c r="C54" s="136">
        <f>E54+O54</f>
        <v>14357</v>
      </c>
      <c r="D54" s="136"/>
      <c r="E54" s="217">
        <f>SUM(G54:M54)</f>
        <v>7642</v>
      </c>
      <c r="F54" s="136"/>
      <c r="G54" s="136">
        <v>937</v>
      </c>
      <c r="H54" s="416"/>
      <c r="I54" s="136">
        <v>2991</v>
      </c>
      <c r="J54" s="416"/>
      <c r="K54" s="136">
        <v>3714</v>
      </c>
      <c r="L54" s="416"/>
      <c r="M54" s="136">
        <v>0</v>
      </c>
      <c r="N54" s="416"/>
      <c r="O54" s="217">
        <f>SUM(Q54:W54)</f>
        <v>6715</v>
      </c>
      <c r="P54" s="416"/>
      <c r="Q54" s="136">
        <v>16</v>
      </c>
      <c r="R54" s="416"/>
      <c r="S54" s="136">
        <v>1954</v>
      </c>
      <c r="T54" s="416"/>
      <c r="U54" s="136">
        <v>4734</v>
      </c>
      <c r="V54" s="416"/>
      <c r="W54" s="136">
        <v>11</v>
      </c>
    </row>
    <row r="55" spans="1:24" s="144" customFormat="1" ht="18" customHeight="1">
      <c r="A55" s="256"/>
      <c r="B55" s="68"/>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1:24" s="144" customFormat="1" ht="18" customHeight="1">
      <c r="A56" s="256">
        <v>2002</v>
      </c>
      <c r="B56" s="166" t="s">
        <v>871</v>
      </c>
      <c r="C56" s="136">
        <f>E56+O56</f>
        <v>12332</v>
      </c>
      <c r="D56" s="136"/>
      <c r="E56" s="217">
        <f>SUM(G56:M56)</f>
        <v>6519</v>
      </c>
      <c r="F56" s="136"/>
      <c r="G56" s="136">
        <v>506</v>
      </c>
      <c r="H56" s="416"/>
      <c r="I56" s="136">
        <v>2641</v>
      </c>
      <c r="J56" s="416"/>
      <c r="K56" s="136">
        <v>3145</v>
      </c>
      <c r="L56" s="416"/>
      <c r="M56" s="136">
        <v>227</v>
      </c>
      <c r="N56" s="416"/>
      <c r="O56" s="217">
        <f>SUM(Q56:W56)</f>
        <v>5813</v>
      </c>
      <c r="P56" s="136"/>
      <c r="Q56" s="136">
        <v>27</v>
      </c>
      <c r="R56" s="136"/>
      <c r="S56" s="136">
        <v>2079</v>
      </c>
      <c r="T56" s="136"/>
      <c r="U56" s="136">
        <v>3687</v>
      </c>
      <c r="V56" s="136"/>
      <c r="W56" s="136">
        <v>20</v>
      </c>
      <c r="X56" s="136"/>
    </row>
    <row r="57" spans="1:24" s="144" customFormat="1" ht="18" customHeight="1">
      <c r="A57" s="256"/>
      <c r="B57" s="78" t="s">
        <v>872</v>
      </c>
      <c r="C57" s="136">
        <f>E57+O57</f>
        <v>4712</v>
      </c>
      <c r="D57" s="136"/>
      <c r="E57" s="217">
        <f>SUM(G57:M57)</f>
        <v>2758</v>
      </c>
      <c r="F57" s="136"/>
      <c r="G57" s="136">
        <v>676</v>
      </c>
      <c r="H57" s="416"/>
      <c r="I57" s="136">
        <v>339</v>
      </c>
      <c r="J57" s="416"/>
      <c r="K57" s="136">
        <v>1636</v>
      </c>
      <c r="L57" s="416"/>
      <c r="M57" s="136">
        <v>107</v>
      </c>
      <c r="N57" s="416"/>
      <c r="O57" s="217">
        <f>SUM(Q57:W57)</f>
        <v>1954</v>
      </c>
      <c r="P57" s="136"/>
      <c r="Q57" s="136">
        <v>12</v>
      </c>
      <c r="R57" s="136"/>
      <c r="S57" s="136">
        <v>1308</v>
      </c>
      <c r="T57" s="136"/>
      <c r="U57" s="136">
        <v>634</v>
      </c>
      <c r="V57" s="136"/>
      <c r="W57" s="136">
        <v>0</v>
      </c>
      <c r="X57" s="136"/>
    </row>
    <row r="58" spans="1:24" s="84" customFormat="1" ht="18.75" customHeight="1">
      <c r="A58" s="242"/>
      <c r="B58" s="68" t="s">
        <v>125</v>
      </c>
      <c r="C58" s="123">
        <f>SUM(C56:C57)</f>
        <v>17044</v>
      </c>
      <c r="D58" s="123"/>
      <c r="E58" s="123">
        <f>SUM(E56:E57)</f>
        <v>9277</v>
      </c>
      <c r="F58" s="123"/>
      <c r="G58" s="123">
        <f>SUM(G56:G57)</f>
        <v>1182</v>
      </c>
      <c r="H58" s="123"/>
      <c r="I58" s="123">
        <f>SUM(I56:I57)</f>
        <v>2980</v>
      </c>
      <c r="J58" s="123"/>
      <c r="K58" s="123">
        <f>SUM(K56:K57)</f>
        <v>4781</v>
      </c>
      <c r="L58" s="123"/>
      <c r="M58" s="123">
        <f>SUM(M56:M57)</f>
        <v>334</v>
      </c>
      <c r="N58" s="123"/>
      <c r="O58" s="123">
        <f>SUM(O56:O57)</f>
        <v>7767</v>
      </c>
      <c r="P58" s="123"/>
      <c r="Q58" s="123">
        <f>SUM(Q56:Q57)</f>
        <v>39</v>
      </c>
      <c r="R58" s="123"/>
      <c r="S58" s="123">
        <f>SUM(S56:S57)</f>
        <v>3387</v>
      </c>
      <c r="T58" s="123"/>
      <c r="U58" s="123">
        <f>SUM(U56:U57)</f>
        <v>4321</v>
      </c>
      <c r="V58" s="123"/>
      <c r="W58" s="123">
        <f>SUM(W56:W57)</f>
        <v>20</v>
      </c>
      <c r="X58" s="123"/>
    </row>
    <row r="59" spans="1:24" s="144" customFormat="1" ht="9" customHeight="1">
      <c r="A59" s="257"/>
      <c r="B59" s="247"/>
      <c r="C59" s="258"/>
      <c r="D59" s="258"/>
      <c r="E59" s="258"/>
      <c r="F59" s="258"/>
      <c r="G59" s="258"/>
      <c r="H59" s="258"/>
      <c r="I59" s="258"/>
      <c r="J59" s="258"/>
      <c r="K59" s="309"/>
      <c r="L59" s="309"/>
      <c r="M59" s="309"/>
      <c r="N59" s="309"/>
      <c r="O59" s="309"/>
      <c r="P59" s="309"/>
      <c r="Q59" s="309"/>
      <c r="R59" s="309"/>
      <c r="S59" s="309"/>
      <c r="T59" s="309"/>
      <c r="U59" s="309"/>
      <c r="V59" s="309"/>
      <c r="W59" s="286"/>
      <c r="X59" s="286"/>
    </row>
    <row r="60" spans="1:22" s="144" customFormat="1" ht="12" customHeight="1">
      <c r="A60" s="280" t="s">
        <v>891</v>
      </c>
      <c r="B60" s="310" t="s">
        <v>892</v>
      </c>
      <c r="C60" s="311"/>
      <c r="D60" s="311"/>
      <c r="E60" s="311"/>
      <c r="F60" s="311"/>
      <c r="G60" s="311"/>
      <c r="H60" s="69"/>
      <c r="I60" s="69"/>
      <c r="J60" s="69"/>
      <c r="K60" s="143"/>
      <c r="L60" s="143"/>
      <c r="M60" s="143"/>
      <c r="N60" s="143"/>
      <c r="O60" s="143"/>
      <c r="P60" s="143"/>
      <c r="Q60" s="143"/>
      <c r="R60" s="143"/>
      <c r="S60" s="143"/>
      <c r="T60" s="143"/>
      <c r="U60" s="143"/>
      <c r="V60" s="143"/>
    </row>
    <row r="61" spans="1:23" s="144" customFormat="1" ht="12" customHeight="1">
      <c r="A61" s="280"/>
      <c r="B61" s="311" t="s">
        <v>893</v>
      </c>
      <c r="C61" s="311"/>
      <c r="D61" s="311"/>
      <c r="E61" s="311"/>
      <c r="F61" s="311"/>
      <c r="G61" s="311"/>
      <c r="H61" s="69"/>
      <c r="I61" s="311"/>
      <c r="J61" s="69"/>
      <c r="K61" s="311"/>
      <c r="L61" s="143"/>
      <c r="M61" s="311"/>
      <c r="N61" s="143"/>
      <c r="O61" s="143"/>
      <c r="P61" s="143"/>
      <c r="Q61" s="311"/>
      <c r="R61" s="143"/>
      <c r="S61" s="311"/>
      <c r="T61" s="143"/>
      <c r="U61" s="311"/>
      <c r="V61" s="143"/>
      <c r="W61" s="311"/>
    </row>
    <row r="62" spans="1:16" s="144" customFormat="1" ht="12" customHeight="1">
      <c r="A62" s="280"/>
      <c r="B62" s="311" t="s">
        <v>894</v>
      </c>
      <c r="C62" s="196"/>
      <c r="D62" s="193"/>
      <c r="E62" s="193"/>
      <c r="F62" s="193"/>
      <c r="G62" s="193"/>
      <c r="K62" s="145"/>
      <c r="L62" s="145"/>
      <c r="M62" s="145"/>
      <c r="N62" s="145"/>
      <c r="O62" s="145"/>
      <c r="P62" s="145"/>
    </row>
    <row r="63" spans="1:22" s="144" customFormat="1" ht="12" customHeight="1">
      <c r="A63" s="194">
        <v>0</v>
      </c>
      <c r="B63" s="251" t="s">
        <v>895</v>
      </c>
      <c r="C63" s="193"/>
      <c r="D63" s="193"/>
      <c r="E63" s="193"/>
      <c r="F63" s="193"/>
      <c r="G63" s="312"/>
      <c r="H63" s="312"/>
      <c r="I63" s="315" t="s">
        <v>874</v>
      </c>
      <c r="J63" s="316" t="s">
        <v>896</v>
      </c>
      <c r="K63" s="193"/>
      <c r="L63" s="145"/>
      <c r="M63" s="145"/>
      <c r="N63" s="145"/>
      <c r="O63" s="145"/>
      <c r="P63" s="145"/>
      <c r="Q63" s="145"/>
      <c r="R63" s="145"/>
      <c r="S63" s="145"/>
      <c r="T63" s="145"/>
      <c r="U63" s="145"/>
      <c r="V63" s="145"/>
    </row>
    <row r="64" spans="1:11" ht="12" customHeight="1">
      <c r="A64" s="283"/>
      <c r="B64" s="193" t="s">
        <v>897</v>
      </c>
      <c r="C64" s="193"/>
      <c r="D64" s="193"/>
      <c r="E64" s="193"/>
      <c r="F64" s="193"/>
      <c r="G64" s="312"/>
      <c r="H64" s="312"/>
      <c r="I64" s="317"/>
      <c r="J64" s="317" t="s">
        <v>898</v>
      </c>
      <c r="K64" s="193"/>
    </row>
    <row r="65" spans="1:13" ht="12" customHeight="1">
      <c r="A65" s="193"/>
      <c r="B65" s="193" t="s">
        <v>465</v>
      </c>
      <c r="C65" s="193"/>
      <c r="D65" s="193"/>
      <c r="E65" s="193"/>
      <c r="F65" s="193"/>
      <c r="G65" s="312"/>
      <c r="H65" s="312"/>
      <c r="I65" s="312"/>
      <c r="J65" s="317" t="s">
        <v>899</v>
      </c>
      <c r="K65" s="312"/>
      <c r="M65" s="27"/>
    </row>
    <row r="66" ht="18" customHeight="1">
      <c r="B66" s="131"/>
    </row>
    <row r="67" ht="18" customHeight="1">
      <c r="B67" s="131"/>
    </row>
    <row r="68" ht="18" customHeight="1">
      <c r="B68" s="131"/>
    </row>
    <row r="69" ht="18" customHeight="1">
      <c r="B69" s="131"/>
    </row>
    <row r="70" ht="18" customHeight="1">
      <c r="B70" s="131"/>
    </row>
    <row r="71" ht="18" customHeight="1">
      <c r="B71" s="131"/>
    </row>
    <row r="72" ht="18" customHeight="1">
      <c r="B72" s="131"/>
    </row>
    <row r="73" ht="18" customHeight="1">
      <c r="B73" s="131"/>
    </row>
    <row r="74" ht="18" customHeight="1">
      <c r="B74" s="131"/>
    </row>
    <row r="75" ht="18" customHeight="1">
      <c r="B75" s="131"/>
    </row>
    <row r="76" ht="18" customHeight="1">
      <c r="B76" s="131"/>
    </row>
    <row r="77" ht="18" customHeight="1">
      <c r="B77" s="131"/>
    </row>
    <row r="78" ht="18" customHeight="1">
      <c r="B78" s="131"/>
    </row>
    <row r="79" ht="18" customHeight="1">
      <c r="B79" s="131"/>
    </row>
    <row r="80" ht="18" customHeight="1">
      <c r="B80" s="64"/>
    </row>
    <row r="81" ht="18" customHeight="1">
      <c r="B81" s="64"/>
    </row>
    <row r="82" ht="18" customHeight="1">
      <c r="B82" s="64"/>
    </row>
    <row r="83" ht="18" customHeight="1">
      <c r="B83" s="64"/>
    </row>
  </sheetData>
  <mergeCells count="96">
    <mergeCell ref="O38:P38"/>
    <mergeCell ref="Q38:R38"/>
    <mergeCell ref="S38:T38"/>
    <mergeCell ref="A35:B38"/>
    <mergeCell ref="E37:F37"/>
    <mergeCell ref="G37:H37"/>
    <mergeCell ref="I37:J37"/>
    <mergeCell ref="E35:N35"/>
    <mergeCell ref="E38:F38"/>
    <mergeCell ref="G38:H38"/>
    <mergeCell ref="U12:V12"/>
    <mergeCell ref="O12:P12"/>
    <mergeCell ref="Q12:R12"/>
    <mergeCell ref="S12:T12"/>
    <mergeCell ref="M12:N12"/>
    <mergeCell ref="I38:J38"/>
    <mergeCell ref="K38:L38"/>
    <mergeCell ref="M38:N38"/>
    <mergeCell ref="I14:J14"/>
    <mergeCell ref="K14:L14"/>
    <mergeCell ref="M14:N14"/>
    <mergeCell ref="S11:T11"/>
    <mergeCell ref="W12:X12"/>
    <mergeCell ref="C37:D37"/>
    <mergeCell ref="C38:D38"/>
    <mergeCell ref="K37:L37"/>
    <mergeCell ref="M37:N37"/>
    <mergeCell ref="O37:P37"/>
    <mergeCell ref="Q37:R37"/>
    <mergeCell ref="S37:T37"/>
    <mergeCell ref="U37:V37"/>
    <mergeCell ref="K11:L11"/>
    <mergeCell ref="M11:N11"/>
    <mergeCell ref="O11:P11"/>
    <mergeCell ref="Q11:R11"/>
    <mergeCell ref="C11:D11"/>
    <mergeCell ref="E11:F11"/>
    <mergeCell ref="G11:H11"/>
    <mergeCell ref="I11:J11"/>
    <mergeCell ref="U11:V11"/>
    <mergeCell ref="W11:X11"/>
    <mergeCell ref="C13:D13"/>
    <mergeCell ref="E13:F13"/>
    <mergeCell ref="G13:H13"/>
    <mergeCell ref="O13:P13"/>
    <mergeCell ref="Q13:R13"/>
    <mergeCell ref="S13:T13"/>
    <mergeCell ref="U13:V13"/>
    <mergeCell ref="W13:X13"/>
    <mergeCell ref="A10:B13"/>
    <mergeCell ref="E10:N10"/>
    <mergeCell ref="C12:D12"/>
    <mergeCell ref="E12:F12"/>
    <mergeCell ref="G12:H12"/>
    <mergeCell ref="I12:J12"/>
    <mergeCell ref="K12:L12"/>
    <mergeCell ref="I13:J13"/>
    <mergeCell ref="K13:L13"/>
    <mergeCell ref="M13:N13"/>
    <mergeCell ref="A14:B14"/>
    <mergeCell ref="C14:D14"/>
    <mergeCell ref="E14:F14"/>
    <mergeCell ref="G14:H14"/>
    <mergeCell ref="O14:P14"/>
    <mergeCell ref="Q14:R14"/>
    <mergeCell ref="S14:T14"/>
    <mergeCell ref="U14:V14"/>
    <mergeCell ref="W14:X14"/>
    <mergeCell ref="O35:X35"/>
    <mergeCell ref="C36:D36"/>
    <mergeCell ref="E36:F36"/>
    <mergeCell ref="G36:H36"/>
    <mergeCell ref="I36:J36"/>
    <mergeCell ref="K36:L36"/>
    <mergeCell ref="M36:N36"/>
    <mergeCell ref="O36:P36"/>
    <mergeCell ref="Q36:R36"/>
    <mergeCell ref="U36:V36"/>
    <mergeCell ref="W36:X36"/>
    <mergeCell ref="U38:V38"/>
    <mergeCell ref="W38:X38"/>
    <mergeCell ref="W37:X37"/>
    <mergeCell ref="A39:B39"/>
    <mergeCell ref="C39:D39"/>
    <mergeCell ref="E39:F39"/>
    <mergeCell ref="G39:H39"/>
    <mergeCell ref="O10:X10"/>
    <mergeCell ref="I39:J39"/>
    <mergeCell ref="K39:L39"/>
    <mergeCell ref="M39:N39"/>
    <mergeCell ref="W39:X39"/>
    <mergeCell ref="O39:P39"/>
    <mergeCell ref="Q39:R39"/>
    <mergeCell ref="S39:T39"/>
    <mergeCell ref="U39:V39"/>
    <mergeCell ref="S36:T36"/>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U81"/>
  <sheetViews>
    <sheetView zoomScale="72" zoomScaleNormal="72" workbookViewId="0" topLeftCell="A93">
      <selection activeCell="Q159" sqref="Q159"/>
    </sheetView>
  </sheetViews>
  <sheetFormatPr defaultColWidth="9.00390625" defaultRowHeight="18" customHeight="1"/>
  <cols>
    <col min="1" max="1" width="5.25390625" style="2" customWidth="1"/>
    <col min="2" max="2" width="27.25390625" style="2" customWidth="1"/>
    <col min="3" max="3" width="9.375" style="99" customWidth="1"/>
    <col min="4" max="4" width="1.37890625" style="99" customWidth="1"/>
    <col min="5" max="5" width="9.25390625" style="99" customWidth="1"/>
    <col min="6" max="6" width="1.37890625" style="99" customWidth="1"/>
    <col min="7" max="7" width="9.625" style="99" customWidth="1"/>
    <col min="8" max="8" width="1.37890625" style="99" customWidth="1"/>
    <col min="9" max="9" width="9.375" style="99" customWidth="1"/>
    <col min="10" max="10" width="1.37890625" style="99" customWidth="1"/>
    <col min="11" max="11" width="9.625" style="99" customWidth="1"/>
    <col min="12" max="12" width="1.37890625" style="99" customWidth="1"/>
    <col min="13" max="13" width="9.375" style="99" customWidth="1"/>
    <col min="14" max="14" width="1.37890625" style="99" customWidth="1"/>
    <col min="15" max="15" width="9.625" style="99" customWidth="1"/>
    <col min="16" max="16" width="1.37890625" style="99" customWidth="1"/>
    <col min="17" max="17" width="9.375" style="99" customWidth="1"/>
    <col min="18" max="18" width="1.37890625" style="99" customWidth="1"/>
    <col min="19" max="19" width="9.625" style="99" customWidth="1"/>
    <col min="20" max="20" width="1.37890625" style="99" customWidth="1"/>
    <col min="21" max="21" width="5.625" style="2" customWidth="1"/>
    <col min="22" max="22" width="3.00390625" style="2" customWidth="1"/>
    <col min="23" max="23" width="5.625" style="2" customWidth="1"/>
    <col min="24" max="24" width="3.00390625" style="2" customWidth="1"/>
    <col min="25" max="25" width="6.50390625" style="2" customWidth="1"/>
    <col min="26" max="26" width="3.00390625" style="2" customWidth="1"/>
    <col min="27" max="27" width="6.50390625" style="2" customWidth="1"/>
    <col min="28" max="28" width="3.00390625" style="2" customWidth="1"/>
    <col min="29" max="29" width="5.625" style="2" customWidth="1"/>
    <col min="30" max="30" width="3.00390625" style="2" customWidth="1"/>
    <col min="31" max="16384" width="9.00390625" style="2" customWidth="1"/>
  </cols>
  <sheetData>
    <row r="1" spans="1:2" s="154" customFormat="1" ht="17.25" customHeight="1">
      <c r="A1" s="119"/>
      <c r="B1" s="25"/>
    </row>
    <row r="2" spans="1:20" s="154" customFormat="1" ht="17.25" customHeight="1">
      <c r="A2" s="586" t="s">
        <v>296</v>
      </c>
      <c r="B2" s="25"/>
      <c r="T2" s="3" t="s">
        <v>902</v>
      </c>
    </row>
    <row r="3" spans="1:20" s="154" customFormat="1" ht="17.25" customHeight="1">
      <c r="A3" s="587" t="s">
        <v>297</v>
      </c>
      <c r="B3" s="25"/>
      <c r="D3" s="25"/>
      <c r="E3" s="25"/>
      <c r="F3" s="25"/>
      <c r="G3" s="25"/>
      <c r="H3" s="25"/>
      <c r="I3" s="25"/>
      <c r="J3" s="25"/>
      <c r="K3" s="25"/>
      <c r="L3" s="25"/>
      <c r="M3" s="25"/>
      <c r="N3" s="25"/>
      <c r="O3" s="25"/>
      <c r="P3" s="25"/>
      <c r="Q3" s="25"/>
      <c r="R3" s="25"/>
      <c r="S3" s="25"/>
      <c r="T3" s="239" t="s">
        <v>903</v>
      </c>
    </row>
    <row r="4" spans="1:20" s="154" customFormat="1" ht="17.25" customHeight="1">
      <c r="A4" s="588" t="s">
        <v>298</v>
      </c>
      <c r="B4" s="29"/>
      <c r="C4" s="157"/>
      <c r="D4" s="29"/>
      <c r="E4" s="29"/>
      <c r="F4" s="29"/>
      <c r="G4" s="29"/>
      <c r="H4" s="29"/>
      <c r="I4" s="29"/>
      <c r="J4" s="29"/>
      <c r="K4" s="29"/>
      <c r="L4" s="29"/>
      <c r="M4" s="29"/>
      <c r="N4" s="29"/>
      <c r="O4" s="29"/>
      <c r="P4" s="29"/>
      <c r="Q4" s="29"/>
      <c r="R4" s="29"/>
      <c r="S4" s="29"/>
      <c r="T4" s="153" t="s">
        <v>904</v>
      </c>
    </row>
    <row r="5" spans="1:20" s="154" customFormat="1" ht="17.25" customHeight="1">
      <c r="A5" s="83"/>
      <c r="B5" s="25"/>
      <c r="C5" s="25"/>
      <c r="D5" s="25"/>
      <c r="E5" s="25"/>
      <c r="F5" s="25"/>
      <c r="G5" s="25"/>
      <c r="H5" s="25"/>
      <c r="I5" s="25"/>
      <c r="J5" s="25"/>
      <c r="K5" s="25"/>
      <c r="L5" s="25"/>
      <c r="M5" s="25"/>
      <c r="N5" s="25"/>
      <c r="O5" s="155"/>
      <c r="P5" s="155"/>
      <c r="Q5" s="155"/>
      <c r="R5" s="155"/>
      <c r="S5" s="155"/>
      <c r="T5" s="155"/>
    </row>
    <row r="6" spans="3:20" s="1" customFormat="1" ht="14.25" customHeight="1">
      <c r="C6" s="156"/>
      <c r="D6" s="156"/>
      <c r="E6" s="156"/>
      <c r="F6" s="156"/>
      <c r="G6" s="156"/>
      <c r="H6" s="156"/>
      <c r="I6" s="156"/>
      <c r="J6" s="156"/>
      <c r="K6" s="156"/>
      <c r="L6" s="156"/>
      <c r="M6" s="156"/>
      <c r="N6" s="156"/>
      <c r="O6" s="156"/>
      <c r="P6" s="156"/>
      <c r="Q6" s="156"/>
      <c r="R6" s="156"/>
      <c r="S6" s="156"/>
      <c r="T6" s="156"/>
    </row>
    <row r="7" spans="1:12" ht="15.75" customHeight="1">
      <c r="A7" s="58" t="s">
        <v>299</v>
      </c>
      <c r="B7" s="7" t="s">
        <v>300</v>
      </c>
      <c r="K7" s="116"/>
      <c r="L7" s="116"/>
    </row>
    <row r="8" spans="1:12" ht="15.75" customHeight="1">
      <c r="A8" s="5" t="s">
        <v>301</v>
      </c>
      <c r="B8" s="9" t="s">
        <v>302</v>
      </c>
      <c r="K8" s="116"/>
      <c r="L8" s="116"/>
    </row>
    <row r="9" spans="1:12" ht="15.75" customHeight="1">
      <c r="A9" s="5"/>
      <c r="B9" s="9" t="s">
        <v>303</v>
      </c>
      <c r="K9" s="116"/>
      <c r="L9" s="116"/>
    </row>
    <row r="10" spans="1:20" ht="15" customHeight="1">
      <c r="A10" s="11"/>
      <c r="B10" s="12"/>
      <c r="Q10" s="1126" t="s">
        <v>304</v>
      </c>
      <c r="R10" s="1127"/>
      <c r="S10" s="1127"/>
      <c r="T10" s="1127"/>
    </row>
    <row r="11" spans="1:20" s="97" customFormat="1" ht="15" customHeight="1">
      <c r="A11" s="1108" t="s">
        <v>305</v>
      </c>
      <c r="B11" s="1109"/>
      <c r="C11" s="328"/>
      <c r="D11" s="329"/>
      <c r="E11" s="1114" t="s">
        <v>306</v>
      </c>
      <c r="F11" s="1120"/>
      <c r="G11" s="1120"/>
      <c r="H11" s="1120"/>
      <c r="I11" s="1114" t="s">
        <v>307</v>
      </c>
      <c r="J11" s="1107"/>
      <c r="K11" s="1107"/>
      <c r="L11" s="1107"/>
      <c r="M11" s="1114" t="s">
        <v>308</v>
      </c>
      <c r="N11" s="1107"/>
      <c r="O11" s="1107"/>
      <c r="P11" s="1107"/>
      <c r="Q11" s="1114" t="s">
        <v>309</v>
      </c>
      <c r="R11" s="1107"/>
      <c r="S11" s="1107"/>
      <c r="T11" s="1107"/>
    </row>
    <row r="12" spans="1:20" s="97" customFormat="1" ht="15" customHeight="1">
      <c r="A12" s="1110"/>
      <c r="B12" s="1111"/>
      <c r="C12" s="330"/>
      <c r="D12" s="331"/>
      <c r="E12" s="1097" t="s">
        <v>310</v>
      </c>
      <c r="F12" s="1098"/>
      <c r="G12" s="1098"/>
      <c r="H12" s="1098"/>
      <c r="I12" s="1097" t="s">
        <v>311</v>
      </c>
      <c r="J12" s="1098"/>
      <c r="K12" s="1098"/>
      <c r="L12" s="1098"/>
      <c r="M12" s="1097" t="s">
        <v>312</v>
      </c>
      <c r="N12" s="1098"/>
      <c r="O12" s="1098"/>
      <c r="P12" s="1098"/>
      <c r="Q12" s="1097" t="s">
        <v>313</v>
      </c>
      <c r="R12" s="1098"/>
      <c r="S12" s="1098"/>
      <c r="T12" s="1098"/>
    </row>
    <row r="13" spans="1:20" s="97" customFormat="1" ht="15" customHeight="1">
      <c r="A13" s="1110"/>
      <c r="B13" s="1111"/>
      <c r="C13" s="1118" t="s">
        <v>314</v>
      </c>
      <c r="D13" s="1119"/>
      <c r="E13" s="1097" t="s">
        <v>315</v>
      </c>
      <c r="F13" s="1098"/>
      <c r="G13" s="1104"/>
      <c r="H13" s="1104"/>
      <c r="I13" s="887" t="s">
        <v>316</v>
      </c>
      <c r="J13" s="888"/>
      <c r="K13" s="888"/>
      <c r="L13" s="1099"/>
      <c r="M13" s="887" t="s">
        <v>317</v>
      </c>
      <c r="N13" s="888"/>
      <c r="O13" s="888"/>
      <c r="P13" s="1099"/>
      <c r="Q13" s="887" t="s">
        <v>318</v>
      </c>
      <c r="R13" s="888"/>
      <c r="S13" s="842"/>
      <c r="T13" s="842"/>
    </row>
    <row r="14" spans="1:20" s="97" customFormat="1" ht="15" customHeight="1">
      <c r="A14" s="1110"/>
      <c r="B14" s="1111"/>
      <c r="C14" s="1097" t="s">
        <v>319</v>
      </c>
      <c r="D14" s="1098"/>
      <c r="E14" s="1114" t="s">
        <v>320</v>
      </c>
      <c r="F14" s="1115"/>
      <c r="G14" s="1116" t="s">
        <v>321</v>
      </c>
      <c r="H14" s="1117"/>
      <c r="I14" s="1114" t="s">
        <v>320</v>
      </c>
      <c r="J14" s="1115"/>
      <c r="K14" s="1116" t="s">
        <v>321</v>
      </c>
      <c r="L14" s="1117"/>
      <c r="M14" s="1114" t="s">
        <v>320</v>
      </c>
      <c r="N14" s="1115"/>
      <c r="O14" s="1116" t="s">
        <v>321</v>
      </c>
      <c r="P14" s="1117"/>
      <c r="Q14" s="1114" t="s">
        <v>320</v>
      </c>
      <c r="R14" s="1107"/>
      <c r="S14" s="1106" t="s">
        <v>321</v>
      </c>
      <c r="T14" s="1107"/>
    </row>
    <row r="15" spans="1:20" s="97" customFormat="1" ht="15" customHeight="1">
      <c r="A15" s="1110"/>
      <c r="B15" s="1111"/>
      <c r="C15" s="330"/>
      <c r="D15" s="331"/>
      <c r="E15" s="1089" t="s">
        <v>322</v>
      </c>
      <c r="F15" s="1091"/>
      <c r="G15" s="1089" t="s">
        <v>323</v>
      </c>
      <c r="H15" s="1090"/>
      <c r="I15" s="1089" t="s">
        <v>322</v>
      </c>
      <c r="J15" s="1091"/>
      <c r="K15" s="1089" t="s">
        <v>323</v>
      </c>
      <c r="L15" s="1090"/>
      <c r="M15" s="1089" t="s">
        <v>322</v>
      </c>
      <c r="N15" s="1091"/>
      <c r="O15" s="1089" t="s">
        <v>323</v>
      </c>
      <c r="P15" s="1090"/>
      <c r="Q15" s="1089" t="s">
        <v>322</v>
      </c>
      <c r="R15" s="1091"/>
      <c r="S15" s="1089" t="s">
        <v>323</v>
      </c>
      <c r="T15" s="1091"/>
    </row>
    <row r="16" spans="1:20" s="91" customFormat="1" ht="27" customHeight="1">
      <c r="A16" s="1112"/>
      <c r="B16" s="1113"/>
      <c r="C16" s="1092"/>
      <c r="D16" s="1093"/>
      <c r="E16" s="1094" t="s">
        <v>324</v>
      </c>
      <c r="F16" s="1095"/>
      <c r="G16" s="1085" t="s">
        <v>325</v>
      </c>
      <c r="H16" s="1096"/>
      <c r="I16" s="1094" t="s">
        <v>324</v>
      </c>
      <c r="J16" s="1095"/>
      <c r="K16" s="1085" t="s">
        <v>325</v>
      </c>
      <c r="L16" s="1096"/>
      <c r="M16" s="1094" t="s">
        <v>324</v>
      </c>
      <c r="N16" s="1095"/>
      <c r="O16" s="1085" t="s">
        <v>325</v>
      </c>
      <c r="P16" s="1096"/>
      <c r="Q16" s="1094" t="s">
        <v>324</v>
      </c>
      <c r="R16" s="1100"/>
      <c r="S16" s="1085" t="s">
        <v>325</v>
      </c>
      <c r="T16" s="1086"/>
    </row>
    <row r="17" spans="1:20" s="97" customFormat="1" ht="15" customHeight="1">
      <c r="A17" s="735">
        <v>1</v>
      </c>
      <c r="B17" s="735"/>
      <c r="C17" s="1123">
        <v>2</v>
      </c>
      <c r="D17" s="1125"/>
      <c r="E17" s="1123">
        <v>3</v>
      </c>
      <c r="F17" s="1125"/>
      <c r="G17" s="1123">
        <v>4</v>
      </c>
      <c r="H17" s="1125"/>
      <c r="I17" s="1123">
        <v>5</v>
      </c>
      <c r="J17" s="1125"/>
      <c r="K17" s="1123">
        <v>6</v>
      </c>
      <c r="L17" s="1124"/>
      <c r="M17" s="1123">
        <v>7</v>
      </c>
      <c r="N17" s="1124"/>
      <c r="O17" s="1123">
        <v>8</v>
      </c>
      <c r="P17" s="1124"/>
      <c r="Q17" s="1123">
        <v>9</v>
      </c>
      <c r="R17" s="1124"/>
      <c r="S17" s="1123">
        <v>10</v>
      </c>
      <c r="T17" s="1125"/>
    </row>
    <row r="18" spans="1:16" ht="6.75" customHeight="1">
      <c r="A18" s="60"/>
      <c r="B18" s="9"/>
      <c r="C18" s="101"/>
      <c r="D18" s="101"/>
      <c r="E18" s="101"/>
      <c r="F18" s="101"/>
      <c r="G18" s="101"/>
      <c r="H18" s="101"/>
      <c r="I18" s="101"/>
      <c r="J18" s="101"/>
      <c r="K18" s="101"/>
      <c r="L18" s="101"/>
      <c r="M18" s="101"/>
      <c r="N18" s="101"/>
      <c r="O18" s="101"/>
      <c r="P18" s="101"/>
    </row>
    <row r="19" spans="1:20" s="121" customFormat="1" ht="15" customHeight="1">
      <c r="A19" s="162">
        <v>2000</v>
      </c>
      <c r="B19" s="213"/>
      <c r="C19" s="332">
        <v>102113</v>
      </c>
      <c r="D19" s="332"/>
      <c r="E19" s="332">
        <v>26134</v>
      </c>
      <c r="F19" s="332"/>
      <c r="G19" s="332">
        <v>15511</v>
      </c>
      <c r="H19" s="332"/>
      <c r="I19" s="332">
        <v>30880</v>
      </c>
      <c r="J19" s="332"/>
      <c r="K19" s="332">
        <v>18759</v>
      </c>
      <c r="L19" s="332"/>
      <c r="M19" s="332">
        <v>2411</v>
      </c>
      <c r="N19" s="332"/>
      <c r="O19" s="332">
        <v>7169</v>
      </c>
      <c r="P19" s="332"/>
      <c r="Q19" s="332">
        <v>5</v>
      </c>
      <c r="R19" s="332"/>
      <c r="S19" s="332">
        <v>1244</v>
      </c>
      <c r="T19" s="332"/>
    </row>
    <row r="20" spans="1:20" s="121" customFormat="1" ht="15" customHeight="1">
      <c r="A20" s="162">
        <v>2001</v>
      </c>
      <c r="B20" s="421"/>
      <c r="C20" s="332">
        <v>94681.5</v>
      </c>
      <c r="D20" s="332"/>
      <c r="E20" s="332">
        <v>26550</v>
      </c>
      <c r="F20" s="332"/>
      <c r="G20" s="332">
        <v>15127</v>
      </c>
      <c r="H20" s="332"/>
      <c r="I20" s="332">
        <v>28848</v>
      </c>
      <c r="J20" s="332"/>
      <c r="K20" s="332">
        <v>14934.5</v>
      </c>
      <c r="L20" s="332"/>
      <c r="M20" s="332">
        <v>1871</v>
      </c>
      <c r="N20" s="332"/>
      <c r="O20" s="332">
        <v>4224</v>
      </c>
      <c r="P20" s="332"/>
      <c r="Q20" s="332">
        <v>2</v>
      </c>
      <c r="R20" s="332"/>
      <c r="S20" s="332">
        <v>3128</v>
      </c>
      <c r="T20" s="332"/>
    </row>
    <row r="21" spans="1:20" s="15" customFormat="1" ht="6.75" customHeight="1">
      <c r="A21" s="21"/>
      <c r="B21" s="10"/>
      <c r="C21" s="322"/>
      <c r="D21" s="322"/>
      <c r="E21" s="322"/>
      <c r="F21" s="322"/>
      <c r="G21" s="322"/>
      <c r="H21" s="322"/>
      <c r="I21" s="322"/>
      <c r="J21" s="322"/>
      <c r="K21" s="322"/>
      <c r="L21" s="322"/>
      <c r="M21" s="322"/>
      <c r="N21" s="322"/>
      <c r="O21" s="322"/>
      <c r="P21" s="322"/>
      <c r="Q21" s="152"/>
      <c r="R21" s="152"/>
      <c r="S21" s="152"/>
      <c r="T21" s="152"/>
    </row>
    <row r="22" spans="1:20" s="121" customFormat="1" ht="15" customHeight="1">
      <c r="A22" s="165">
        <v>2001</v>
      </c>
      <c r="B22" s="78" t="s">
        <v>372</v>
      </c>
      <c r="C22" s="332">
        <f>SUM(E22:S22)</f>
        <v>7078</v>
      </c>
      <c r="D22" s="237"/>
      <c r="E22" s="237">
        <v>1953</v>
      </c>
      <c r="F22" s="237"/>
      <c r="G22" s="237">
        <v>1149</v>
      </c>
      <c r="H22" s="237"/>
      <c r="I22" s="237">
        <v>1978</v>
      </c>
      <c r="J22" s="237"/>
      <c r="K22" s="237">
        <v>1298</v>
      </c>
      <c r="L22" s="237"/>
      <c r="M22" s="237">
        <v>155</v>
      </c>
      <c r="N22" s="237"/>
      <c r="O22" s="237">
        <v>399</v>
      </c>
      <c r="P22" s="237"/>
      <c r="Q22" s="237">
        <v>0</v>
      </c>
      <c r="R22" s="237"/>
      <c r="S22" s="237">
        <v>146</v>
      </c>
      <c r="T22" s="237"/>
    </row>
    <row r="23" spans="1:21" s="121" customFormat="1" ht="15" customHeight="1">
      <c r="A23" s="165"/>
      <c r="B23" s="78" t="s">
        <v>373</v>
      </c>
      <c r="C23" s="332">
        <v>7205</v>
      </c>
      <c r="D23" s="237" t="s">
        <v>326</v>
      </c>
      <c r="E23" s="237">
        <v>2041</v>
      </c>
      <c r="F23" s="237"/>
      <c r="G23" s="237">
        <v>1075</v>
      </c>
      <c r="H23" s="237"/>
      <c r="I23" s="237">
        <v>1983</v>
      </c>
      <c r="J23" s="237"/>
      <c r="K23" s="237">
        <v>1297</v>
      </c>
      <c r="L23" s="237"/>
      <c r="M23" s="237">
        <v>220</v>
      </c>
      <c r="N23" s="237"/>
      <c r="O23" s="237">
        <v>338</v>
      </c>
      <c r="P23" s="237"/>
      <c r="Q23" s="237">
        <v>0</v>
      </c>
      <c r="R23" s="237"/>
      <c r="S23" s="237">
        <v>252</v>
      </c>
      <c r="T23" s="237"/>
      <c r="U23" s="237"/>
    </row>
    <row r="24" spans="1:21" s="121" customFormat="1" ht="15" customHeight="1">
      <c r="A24" s="165"/>
      <c r="B24" s="78" t="s">
        <v>362</v>
      </c>
      <c r="C24" s="332">
        <v>8317</v>
      </c>
      <c r="D24" s="237" t="s">
        <v>326</v>
      </c>
      <c r="E24" s="237">
        <v>2528</v>
      </c>
      <c r="F24" s="237"/>
      <c r="G24" s="237">
        <v>1365</v>
      </c>
      <c r="H24" s="237"/>
      <c r="I24" s="237">
        <v>2373</v>
      </c>
      <c r="J24" s="237"/>
      <c r="K24" s="237">
        <v>1403</v>
      </c>
      <c r="L24" s="237"/>
      <c r="M24" s="237">
        <v>172</v>
      </c>
      <c r="N24" s="237"/>
      <c r="O24" s="237">
        <v>241</v>
      </c>
      <c r="P24" s="237"/>
      <c r="Q24" s="237">
        <v>2</v>
      </c>
      <c r="R24" s="237"/>
      <c r="S24" s="237">
        <v>234</v>
      </c>
      <c r="T24" s="237"/>
      <c r="U24" s="237"/>
    </row>
    <row r="25" spans="1:21" s="121" customFormat="1" ht="15" customHeight="1">
      <c r="A25" s="165"/>
      <c r="B25" s="78" t="s">
        <v>363</v>
      </c>
      <c r="C25" s="332">
        <v>9061</v>
      </c>
      <c r="D25" s="237" t="s">
        <v>326</v>
      </c>
      <c r="E25" s="237">
        <v>2726</v>
      </c>
      <c r="F25" s="237"/>
      <c r="G25" s="237">
        <v>1420</v>
      </c>
      <c r="H25" s="237"/>
      <c r="I25" s="237">
        <v>3186</v>
      </c>
      <c r="J25" s="237"/>
      <c r="K25" s="237">
        <v>1192</v>
      </c>
      <c r="L25" s="237"/>
      <c r="M25" s="237">
        <v>179</v>
      </c>
      <c r="N25" s="237"/>
      <c r="O25" s="237">
        <v>223</v>
      </c>
      <c r="P25" s="237"/>
      <c r="Q25" s="237">
        <v>0</v>
      </c>
      <c r="R25" s="237"/>
      <c r="S25" s="237">
        <v>134</v>
      </c>
      <c r="T25" s="237"/>
      <c r="U25" s="237"/>
    </row>
    <row r="26" spans="1:20" s="121" customFormat="1" ht="15" customHeight="1">
      <c r="A26" s="165"/>
      <c r="B26" s="241" t="s">
        <v>364</v>
      </c>
      <c r="C26" s="332">
        <f>SUM(E26:S26)</f>
        <v>9506</v>
      </c>
      <c r="D26" s="237"/>
      <c r="E26" s="237">
        <v>2802</v>
      </c>
      <c r="F26" s="237"/>
      <c r="G26" s="237">
        <v>1349</v>
      </c>
      <c r="H26" s="237"/>
      <c r="I26" s="237">
        <v>3313</v>
      </c>
      <c r="J26" s="237"/>
      <c r="K26" s="237">
        <v>1459</v>
      </c>
      <c r="L26" s="237"/>
      <c r="M26" s="237">
        <v>172</v>
      </c>
      <c r="N26" s="237"/>
      <c r="O26" s="237">
        <v>288</v>
      </c>
      <c r="P26" s="237"/>
      <c r="Q26" s="237">
        <v>0</v>
      </c>
      <c r="R26" s="237"/>
      <c r="S26" s="237">
        <v>123</v>
      </c>
      <c r="T26" s="237"/>
    </row>
    <row r="27" spans="1:20" s="121" customFormat="1" ht="15" customHeight="1">
      <c r="A27" s="165"/>
      <c r="B27" s="241" t="s">
        <v>365</v>
      </c>
      <c r="C27" s="332">
        <v>8816</v>
      </c>
      <c r="D27" s="237"/>
      <c r="E27" s="237">
        <v>2454</v>
      </c>
      <c r="F27" s="237"/>
      <c r="G27" s="237">
        <v>1403</v>
      </c>
      <c r="H27" s="237"/>
      <c r="I27" s="237">
        <v>2936</v>
      </c>
      <c r="J27" s="237"/>
      <c r="K27" s="237">
        <v>1412</v>
      </c>
      <c r="L27" s="237"/>
      <c r="M27" s="237">
        <v>134</v>
      </c>
      <c r="N27" s="237"/>
      <c r="O27" s="237">
        <v>235</v>
      </c>
      <c r="P27" s="237"/>
      <c r="Q27" s="237">
        <v>0</v>
      </c>
      <c r="R27" s="237"/>
      <c r="S27" s="237">
        <v>243</v>
      </c>
      <c r="T27" s="237"/>
    </row>
    <row r="28" spans="1:20" s="121" customFormat="1" ht="15" customHeight="1">
      <c r="A28" s="165"/>
      <c r="B28" s="78" t="s">
        <v>366</v>
      </c>
      <c r="C28" s="332">
        <v>8034</v>
      </c>
      <c r="D28" s="237"/>
      <c r="E28" s="237">
        <v>2203</v>
      </c>
      <c r="F28" s="237"/>
      <c r="G28" s="237">
        <v>1201</v>
      </c>
      <c r="H28" s="237"/>
      <c r="I28" s="237">
        <v>2482</v>
      </c>
      <c r="J28" s="237"/>
      <c r="K28" s="237">
        <v>1238</v>
      </c>
      <c r="L28" s="237"/>
      <c r="M28" s="237">
        <v>164</v>
      </c>
      <c r="N28" s="237"/>
      <c r="O28" s="237">
        <v>390</v>
      </c>
      <c r="P28" s="237"/>
      <c r="Q28" s="237">
        <v>0</v>
      </c>
      <c r="R28" s="237"/>
      <c r="S28" s="237">
        <v>357</v>
      </c>
      <c r="T28" s="237"/>
    </row>
    <row r="29" spans="1:20" s="121" customFormat="1" ht="15" customHeight="1">
      <c r="A29" s="165"/>
      <c r="B29" s="78" t="s">
        <v>367</v>
      </c>
      <c r="C29" s="332">
        <f>SUM(E29:S29)</f>
        <v>7598.5</v>
      </c>
      <c r="D29" s="237"/>
      <c r="E29" s="237">
        <v>1838</v>
      </c>
      <c r="F29" s="237"/>
      <c r="G29" s="237">
        <v>1363</v>
      </c>
      <c r="H29" s="237"/>
      <c r="I29" s="237">
        <v>1885</v>
      </c>
      <c r="J29" s="237"/>
      <c r="K29" s="237">
        <v>1196.5</v>
      </c>
      <c r="L29" s="237"/>
      <c r="M29" s="237">
        <v>70</v>
      </c>
      <c r="N29" s="237"/>
      <c r="O29" s="237">
        <v>645</v>
      </c>
      <c r="P29" s="237"/>
      <c r="Q29" s="237">
        <v>0</v>
      </c>
      <c r="R29" s="237"/>
      <c r="S29" s="237">
        <v>601</v>
      </c>
      <c r="T29" s="237"/>
    </row>
    <row r="30" spans="1:20" s="121" customFormat="1" ht="15" customHeight="1">
      <c r="A30" s="165"/>
      <c r="B30" s="78" t="s">
        <v>368</v>
      </c>
      <c r="C30" s="332">
        <f>SUM(E30:S30)</f>
        <v>7673</v>
      </c>
      <c r="D30" s="237"/>
      <c r="E30" s="237">
        <v>2051</v>
      </c>
      <c r="F30" s="237"/>
      <c r="G30" s="237">
        <v>1258</v>
      </c>
      <c r="H30" s="237"/>
      <c r="I30" s="237">
        <v>2327</v>
      </c>
      <c r="J30" s="237"/>
      <c r="K30" s="237">
        <v>1076</v>
      </c>
      <c r="L30" s="237"/>
      <c r="M30" s="237">
        <v>172</v>
      </c>
      <c r="N30" s="237"/>
      <c r="O30" s="237">
        <v>433</v>
      </c>
      <c r="P30" s="237"/>
      <c r="Q30" s="237">
        <v>0</v>
      </c>
      <c r="R30" s="237"/>
      <c r="S30" s="237">
        <v>356</v>
      </c>
      <c r="T30" s="237"/>
    </row>
    <row r="31" spans="1:20" s="121" customFormat="1" ht="15" customHeight="1">
      <c r="A31" s="165"/>
      <c r="B31" s="78" t="s">
        <v>369</v>
      </c>
      <c r="C31" s="332">
        <f>SUM(E31:S31)</f>
        <v>8624</v>
      </c>
      <c r="D31" s="237"/>
      <c r="E31" s="237">
        <v>2337</v>
      </c>
      <c r="F31" s="237"/>
      <c r="G31" s="237">
        <v>1583</v>
      </c>
      <c r="H31" s="237"/>
      <c r="I31" s="237">
        <v>2607</v>
      </c>
      <c r="J31" s="237"/>
      <c r="K31" s="237">
        <v>1128</v>
      </c>
      <c r="L31" s="237"/>
      <c r="M31" s="237">
        <v>136</v>
      </c>
      <c r="N31" s="237"/>
      <c r="O31" s="237">
        <v>283</v>
      </c>
      <c r="P31" s="237"/>
      <c r="Q31" s="237">
        <v>0</v>
      </c>
      <c r="R31" s="237"/>
      <c r="S31" s="237">
        <v>550</v>
      </c>
      <c r="T31" s="237"/>
    </row>
    <row r="32" spans="1:20" s="15" customFormat="1" ht="6.75" customHeight="1">
      <c r="A32" s="21"/>
      <c r="B32" s="10"/>
      <c r="C32" s="322"/>
      <c r="D32" s="322"/>
      <c r="E32" s="322"/>
      <c r="F32" s="322"/>
      <c r="G32" s="322"/>
      <c r="H32" s="322"/>
      <c r="I32" s="322"/>
      <c r="J32" s="322"/>
      <c r="K32" s="322"/>
      <c r="L32" s="322"/>
      <c r="M32" s="322"/>
      <c r="N32" s="322"/>
      <c r="O32" s="322"/>
      <c r="P32" s="322"/>
      <c r="Q32" s="152"/>
      <c r="R32" s="152"/>
      <c r="S32" s="152"/>
      <c r="T32" s="152"/>
    </row>
    <row r="33" spans="1:20" s="121" customFormat="1" ht="15" customHeight="1">
      <c r="A33" s="165">
        <v>2002</v>
      </c>
      <c r="B33" s="166" t="s">
        <v>370</v>
      </c>
      <c r="C33" s="332">
        <f>SUM(E33:S33)</f>
        <v>8211</v>
      </c>
      <c r="D33" s="237"/>
      <c r="E33" s="332">
        <f>679+1672</f>
        <v>2351</v>
      </c>
      <c r="F33" s="237"/>
      <c r="G33" s="332">
        <f>903+542</f>
        <v>1445</v>
      </c>
      <c r="H33" s="237"/>
      <c r="I33" s="332">
        <f>299+1436+684</f>
        <v>2419</v>
      </c>
      <c r="J33" s="237"/>
      <c r="K33" s="332">
        <f>513+34+663</f>
        <v>1210</v>
      </c>
      <c r="L33" s="237"/>
      <c r="M33" s="332">
        <v>48</v>
      </c>
      <c r="N33" s="237"/>
      <c r="O33" s="332">
        <v>329</v>
      </c>
      <c r="P33" s="237"/>
      <c r="Q33" s="332">
        <v>0</v>
      </c>
      <c r="R33" s="237"/>
      <c r="S33" s="332">
        <v>409</v>
      </c>
      <c r="T33" s="237"/>
    </row>
    <row r="34" spans="1:20" s="121" customFormat="1" ht="15" customHeight="1">
      <c r="A34" s="165"/>
      <c r="B34" s="78" t="s">
        <v>371</v>
      </c>
      <c r="C34" s="332">
        <f>SUM(E34:S34)</f>
        <v>4613</v>
      </c>
      <c r="D34" s="237"/>
      <c r="E34" s="332">
        <f>252+1202</f>
        <v>1454</v>
      </c>
      <c r="F34" s="237"/>
      <c r="G34" s="332">
        <f>330+370</f>
        <v>700</v>
      </c>
      <c r="H34" s="237"/>
      <c r="I34" s="332">
        <f>299+849+373</f>
        <v>1521</v>
      </c>
      <c r="J34" s="237"/>
      <c r="K34" s="332">
        <f>279+32+407</f>
        <v>718</v>
      </c>
      <c r="L34" s="237"/>
      <c r="M34" s="332">
        <v>62</v>
      </c>
      <c r="N34" s="237"/>
      <c r="O34" s="332">
        <v>142</v>
      </c>
      <c r="P34" s="237"/>
      <c r="Q34" s="332">
        <v>0</v>
      </c>
      <c r="R34" s="237"/>
      <c r="S34" s="332">
        <v>16</v>
      </c>
      <c r="T34" s="237"/>
    </row>
    <row r="35" spans="1:20" s="121" customFormat="1" ht="15" customHeight="1">
      <c r="A35" s="165"/>
      <c r="B35" s="78" t="s">
        <v>372</v>
      </c>
      <c r="C35" s="332">
        <f>SUM(E35:S35)</f>
        <v>6530</v>
      </c>
      <c r="D35" s="237"/>
      <c r="E35" s="332">
        <f>320+1625</f>
        <v>1945</v>
      </c>
      <c r="F35" s="237"/>
      <c r="G35" s="332">
        <f>309+622</f>
        <v>931</v>
      </c>
      <c r="H35" s="237"/>
      <c r="I35" s="332">
        <f>383+1028+480</f>
        <v>1891</v>
      </c>
      <c r="J35" s="237"/>
      <c r="K35" s="332">
        <f>603+65+459</f>
        <v>1127</v>
      </c>
      <c r="L35" s="237"/>
      <c r="M35" s="332">
        <v>148</v>
      </c>
      <c r="N35" s="237"/>
      <c r="O35" s="332">
        <v>283</v>
      </c>
      <c r="P35" s="237"/>
      <c r="Q35" s="332">
        <v>0</v>
      </c>
      <c r="R35" s="237"/>
      <c r="S35" s="332">
        <v>205</v>
      </c>
      <c r="T35" s="237"/>
    </row>
    <row r="36" spans="1:20" s="84" customFormat="1" ht="18.75" customHeight="1">
      <c r="A36" s="242"/>
      <c r="B36" s="68" t="s">
        <v>6</v>
      </c>
      <c r="C36" s="123">
        <f>SUM(C33:C35)</f>
        <v>19354</v>
      </c>
      <c r="D36" s="123"/>
      <c r="E36" s="123">
        <f>SUM(E33:E35)</f>
        <v>5750</v>
      </c>
      <c r="F36" s="123"/>
      <c r="G36" s="123">
        <f>SUM(G33:G35)</f>
        <v>3076</v>
      </c>
      <c r="H36" s="123"/>
      <c r="I36" s="123">
        <f>SUM(I33:I35)</f>
        <v>5831</v>
      </c>
      <c r="J36" s="123"/>
      <c r="K36" s="123">
        <f>SUM(K33:K35)</f>
        <v>3055</v>
      </c>
      <c r="L36" s="123"/>
      <c r="M36" s="123">
        <f>SUM(M33:M35)</f>
        <v>258</v>
      </c>
      <c r="N36" s="123"/>
      <c r="O36" s="123">
        <f>SUM(O33:O35)</f>
        <v>754</v>
      </c>
      <c r="P36" s="123"/>
      <c r="Q36" s="123">
        <f>SUM(Q33:Q35)</f>
        <v>0</v>
      </c>
      <c r="R36" s="123"/>
      <c r="S36" s="123">
        <f>SUM(S33:S35)</f>
        <v>630</v>
      </c>
      <c r="T36" s="123"/>
    </row>
    <row r="37" spans="1:20" s="15" customFormat="1" ht="6.75" customHeight="1">
      <c r="A37" s="71"/>
      <c r="B37" s="323"/>
      <c r="C37" s="324"/>
      <c r="D37" s="324"/>
      <c r="E37" s="324"/>
      <c r="F37" s="324"/>
      <c r="G37" s="324"/>
      <c r="H37" s="324"/>
      <c r="I37" s="324"/>
      <c r="J37" s="324"/>
      <c r="K37" s="324"/>
      <c r="L37" s="324"/>
      <c r="M37" s="324"/>
      <c r="N37" s="324"/>
      <c r="O37" s="324"/>
      <c r="P37" s="324"/>
      <c r="Q37" s="324"/>
      <c r="R37" s="324"/>
      <c r="S37" s="324"/>
      <c r="T37" s="324"/>
    </row>
    <row r="38" spans="1:20" s="326" customFormat="1" ht="12" customHeight="1">
      <c r="A38" s="325" t="s">
        <v>343</v>
      </c>
      <c r="B38" s="251" t="s">
        <v>344</v>
      </c>
      <c r="C38" s="317"/>
      <c r="D38" s="317"/>
      <c r="E38" s="317"/>
      <c r="F38" s="317"/>
      <c r="G38" s="317"/>
      <c r="H38" s="317"/>
      <c r="I38" s="194">
        <v>0</v>
      </c>
      <c r="J38" s="251" t="s">
        <v>345</v>
      </c>
      <c r="K38" s="317"/>
      <c r="M38" s="317"/>
      <c r="N38" s="317"/>
      <c r="O38" s="315" t="s">
        <v>326</v>
      </c>
      <c r="P38" s="316" t="s">
        <v>346</v>
      </c>
      <c r="T38" s="317"/>
    </row>
    <row r="39" spans="1:20" s="326" customFormat="1" ht="12" customHeight="1">
      <c r="A39" s="327" t="s">
        <v>347</v>
      </c>
      <c r="B39" s="326" t="s">
        <v>348</v>
      </c>
      <c r="C39" s="317"/>
      <c r="D39" s="317"/>
      <c r="E39" s="317"/>
      <c r="F39" s="317"/>
      <c r="G39" s="317"/>
      <c r="H39" s="317"/>
      <c r="I39" s="283"/>
      <c r="J39" s="193" t="s">
        <v>349</v>
      </c>
      <c r="K39" s="317"/>
      <c r="M39" s="317"/>
      <c r="N39" s="317"/>
      <c r="O39" s="317"/>
      <c r="P39" s="317" t="s">
        <v>350</v>
      </c>
      <c r="T39" s="317"/>
    </row>
    <row r="40" spans="1:20" s="326" customFormat="1" ht="12" customHeight="1">
      <c r="A40" s="327" t="s">
        <v>351</v>
      </c>
      <c r="B40" s="326" t="s">
        <v>353</v>
      </c>
      <c r="C40" s="317"/>
      <c r="D40" s="317"/>
      <c r="E40" s="317"/>
      <c r="F40" s="317"/>
      <c r="G40" s="317"/>
      <c r="H40" s="317"/>
      <c r="I40" s="2"/>
      <c r="J40" s="326" t="s">
        <v>887</v>
      </c>
      <c r="K40" s="317"/>
      <c r="M40" s="317"/>
      <c r="N40" s="317"/>
      <c r="O40" s="364"/>
      <c r="P40" s="360" t="s">
        <v>354</v>
      </c>
      <c r="Q40" s="364"/>
      <c r="T40" s="317"/>
    </row>
    <row r="41" spans="1:20" s="326" customFormat="1" ht="12" customHeight="1">
      <c r="A41" s="327"/>
      <c r="B41" s="316" t="s">
        <v>355</v>
      </c>
      <c r="C41" s="317"/>
      <c r="D41" s="317"/>
      <c r="E41" s="317"/>
      <c r="F41" s="317"/>
      <c r="G41" s="317"/>
      <c r="H41" s="317"/>
      <c r="I41" s="317"/>
      <c r="M41" s="317"/>
      <c r="N41" s="317"/>
      <c r="O41" s="2"/>
      <c r="Q41" s="317"/>
      <c r="R41" s="317"/>
      <c r="S41" s="317"/>
      <c r="T41" s="317"/>
    </row>
    <row r="42" spans="1:20" s="326" customFormat="1" ht="12" customHeight="1">
      <c r="A42" s="327"/>
      <c r="B42" s="317" t="s">
        <v>356</v>
      </c>
      <c r="C42" s="317"/>
      <c r="D42" s="317"/>
      <c r="E42" s="317"/>
      <c r="F42" s="317"/>
      <c r="G42" s="317"/>
      <c r="H42" s="317"/>
      <c r="I42" s="317"/>
      <c r="M42" s="317"/>
      <c r="N42" s="317"/>
      <c r="O42" s="2"/>
      <c r="Q42" s="317"/>
      <c r="R42" s="317"/>
      <c r="S42" s="317"/>
      <c r="T42" s="317"/>
    </row>
    <row r="43" spans="1:20" s="326" customFormat="1" ht="12" customHeight="1">
      <c r="A43" s="327"/>
      <c r="B43" s="317" t="s">
        <v>357</v>
      </c>
      <c r="C43" s="317"/>
      <c r="D43" s="317"/>
      <c r="E43" s="317"/>
      <c r="F43" s="317"/>
      <c r="G43" s="317"/>
      <c r="H43" s="317"/>
      <c r="I43" s="317"/>
      <c r="M43" s="317"/>
      <c r="N43" s="317"/>
      <c r="O43" s="2"/>
      <c r="Q43" s="317"/>
      <c r="R43" s="317"/>
      <c r="S43" s="317"/>
      <c r="T43" s="317"/>
    </row>
    <row r="44" ht="15.75" customHeight="1"/>
    <row r="45" spans="1:20" s="28" customFormat="1" ht="15.75" customHeight="1">
      <c r="A45" s="9" t="s">
        <v>358</v>
      </c>
      <c r="B45" s="7" t="s">
        <v>359</v>
      </c>
      <c r="C45" s="126"/>
      <c r="D45" s="126"/>
      <c r="E45" s="126"/>
      <c r="F45" s="126"/>
      <c r="G45" s="126"/>
      <c r="H45" s="126"/>
      <c r="I45" s="126"/>
      <c r="J45" s="126"/>
      <c r="K45" s="116"/>
      <c r="L45" s="116"/>
      <c r="M45" s="126"/>
      <c r="N45" s="126"/>
      <c r="O45" s="126"/>
      <c r="P45" s="126"/>
      <c r="Q45" s="126"/>
      <c r="R45" s="126"/>
      <c r="S45" s="126"/>
      <c r="T45" s="126"/>
    </row>
    <row r="46" spans="1:20" s="28" customFormat="1" ht="15.75" customHeight="1">
      <c r="A46" s="80" t="s">
        <v>301</v>
      </c>
      <c r="B46" s="9" t="s">
        <v>360</v>
      </c>
      <c r="C46" s="126"/>
      <c r="D46" s="126"/>
      <c r="E46" s="126"/>
      <c r="F46" s="126"/>
      <c r="G46" s="126"/>
      <c r="H46" s="126"/>
      <c r="I46" s="126"/>
      <c r="J46" s="126"/>
      <c r="K46" s="116"/>
      <c r="L46" s="116"/>
      <c r="M46" s="126"/>
      <c r="N46" s="126"/>
      <c r="O46" s="126"/>
      <c r="P46" s="126"/>
      <c r="Q46" s="126"/>
      <c r="R46" s="126"/>
      <c r="S46" s="126"/>
      <c r="T46" s="126"/>
    </row>
    <row r="47" spans="1:20" s="28" customFormat="1" ht="15.75" customHeight="1">
      <c r="A47" s="80"/>
      <c r="B47" s="9" t="s">
        <v>361</v>
      </c>
      <c r="C47" s="126"/>
      <c r="D47" s="126"/>
      <c r="E47" s="126"/>
      <c r="F47" s="126"/>
      <c r="G47" s="126"/>
      <c r="H47" s="126"/>
      <c r="I47" s="126"/>
      <c r="J47" s="126"/>
      <c r="K47" s="116"/>
      <c r="L47" s="116"/>
      <c r="M47" s="126"/>
      <c r="N47" s="126"/>
      <c r="O47" s="126"/>
      <c r="P47" s="126"/>
      <c r="Q47" s="126"/>
      <c r="R47" s="126"/>
      <c r="S47" s="126"/>
      <c r="T47" s="126"/>
    </row>
    <row r="48" spans="1:20" s="28" customFormat="1" ht="15" customHeight="1">
      <c r="A48" s="10"/>
      <c r="B48" s="81"/>
      <c r="C48" s="126"/>
      <c r="D48" s="126"/>
      <c r="E48" s="126"/>
      <c r="F48" s="126"/>
      <c r="G48" s="126"/>
      <c r="H48" s="126"/>
      <c r="I48" s="126"/>
      <c r="J48" s="126"/>
      <c r="K48" s="126"/>
      <c r="L48" s="126"/>
      <c r="M48" s="126"/>
      <c r="N48" s="126"/>
      <c r="O48" s="126"/>
      <c r="P48" s="126"/>
      <c r="Q48" s="1121" t="s">
        <v>304</v>
      </c>
      <c r="R48" s="1122"/>
      <c r="S48" s="1122"/>
      <c r="T48" s="1122"/>
    </row>
    <row r="49" spans="1:20" s="137" customFormat="1" ht="15" customHeight="1">
      <c r="A49" s="1108" t="s">
        <v>305</v>
      </c>
      <c r="B49" s="1109"/>
      <c r="C49" s="328"/>
      <c r="D49" s="329"/>
      <c r="E49" s="1114" t="s">
        <v>306</v>
      </c>
      <c r="F49" s="1120"/>
      <c r="G49" s="1120"/>
      <c r="H49" s="1120"/>
      <c r="I49" s="1114" t="s">
        <v>307</v>
      </c>
      <c r="J49" s="1107"/>
      <c r="K49" s="1107"/>
      <c r="L49" s="1107"/>
      <c r="M49" s="1114" t="s">
        <v>308</v>
      </c>
      <c r="N49" s="1107"/>
      <c r="O49" s="1107"/>
      <c r="P49" s="1107"/>
      <c r="Q49" s="1114" t="s">
        <v>309</v>
      </c>
      <c r="R49" s="1107"/>
      <c r="S49" s="1107"/>
      <c r="T49" s="1107"/>
    </row>
    <row r="50" spans="1:20" s="137" customFormat="1" ht="15" customHeight="1">
      <c r="A50" s="1110"/>
      <c r="B50" s="1111"/>
      <c r="C50" s="330"/>
      <c r="D50" s="331"/>
      <c r="E50" s="1097" t="s">
        <v>310</v>
      </c>
      <c r="F50" s="1098"/>
      <c r="G50" s="1098"/>
      <c r="H50" s="1098"/>
      <c r="I50" s="1097" t="s">
        <v>311</v>
      </c>
      <c r="J50" s="1098"/>
      <c r="K50" s="1098"/>
      <c r="L50" s="1098"/>
      <c r="M50" s="1097" t="s">
        <v>312</v>
      </c>
      <c r="N50" s="1098"/>
      <c r="O50" s="1098"/>
      <c r="P50" s="1098"/>
      <c r="Q50" s="1097" t="s">
        <v>313</v>
      </c>
      <c r="R50" s="1098"/>
      <c r="S50" s="1098"/>
      <c r="T50" s="1098"/>
    </row>
    <row r="51" spans="1:20" s="137" customFormat="1" ht="15" customHeight="1">
      <c r="A51" s="1110"/>
      <c r="B51" s="1111"/>
      <c r="C51" s="1118" t="s">
        <v>314</v>
      </c>
      <c r="D51" s="1119"/>
      <c r="E51" s="1097" t="s">
        <v>315</v>
      </c>
      <c r="F51" s="1098"/>
      <c r="G51" s="1104"/>
      <c r="H51" s="1104"/>
      <c r="I51" s="887" t="s">
        <v>316</v>
      </c>
      <c r="J51" s="888"/>
      <c r="K51" s="888"/>
      <c r="L51" s="1099"/>
      <c r="M51" s="887" t="s">
        <v>317</v>
      </c>
      <c r="N51" s="888"/>
      <c r="O51" s="888"/>
      <c r="P51" s="1099"/>
      <c r="Q51" s="887" t="s">
        <v>318</v>
      </c>
      <c r="R51" s="888"/>
      <c r="S51" s="842"/>
      <c r="T51" s="842"/>
    </row>
    <row r="52" spans="1:20" s="137" customFormat="1" ht="15" customHeight="1">
      <c r="A52" s="1110"/>
      <c r="B52" s="1111"/>
      <c r="C52" s="1097" t="s">
        <v>319</v>
      </c>
      <c r="D52" s="1098"/>
      <c r="E52" s="1114" t="s">
        <v>320</v>
      </c>
      <c r="F52" s="1115"/>
      <c r="G52" s="1116" t="s">
        <v>321</v>
      </c>
      <c r="H52" s="1117"/>
      <c r="I52" s="1114" t="s">
        <v>320</v>
      </c>
      <c r="J52" s="1115"/>
      <c r="K52" s="1116" t="s">
        <v>321</v>
      </c>
      <c r="L52" s="1117"/>
      <c r="M52" s="1114" t="s">
        <v>320</v>
      </c>
      <c r="N52" s="1115"/>
      <c r="O52" s="1116" t="s">
        <v>321</v>
      </c>
      <c r="P52" s="1117"/>
      <c r="Q52" s="1114" t="s">
        <v>320</v>
      </c>
      <c r="R52" s="1107"/>
      <c r="S52" s="1106" t="s">
        <v>321</v>
      </c>
      <c r="T52" s="1107"/>
    </row>
    <row r="53" spans="1:20" s="137" customFormat="1" ht="15" customHeight="1">
      <c r="A53" s="1110"/>
      <c r="B53" s="1111"/>
      <c r="C53" s="330"/>
      <c r="D53" s="331"/>
      <c r="E53" s="1089" t="s">
        <v>322</v>
      </c>
      <c r="F53" s="1091"/>
      <c r="G53" s="1089" t="s">
        <v>323</v>
      </c>
      <c r="H53" s="1090"/>
      <c r="I53" s="1089" t="s">
        <v>322</v>
      </c>
      <c r="J53" s="1091"/>
      <c r="K53" s="1089" t="s">
        <v>323</v>
      </c>
      <c r="L53" s="1090"/>
      <c r="M53" s="1089" t="s">
        <v>322</v>
      </c>
      <c r="N53" s="1091"/>
      <c r="O53" s="1089" t="s">
        <v>323</v>
      </c>
      <c r="P53" s="1090"/>
      <c r="Q53" s="1089" t="s">
        <v>322</v>
      </c>
      <c r="R53" s="1091"/>
      <c r="S53" s="1089" t="s">
        <v>323</v>
      </c>
      <c r="T53" s="1091"/>
    </row>
    <row r="54" spans="1:20" s="128" customFormat="1" ht="27" customHeight="1">
      <c r="A54" s="1112"/>
      <c r="B54" s="1113"/>
      <c r="C54" s="1092"/>
      <c r="D54" s="1093"/>
      <c r="E54" s="1094" t="s">
        <v>324</v>
      </c>
      <c r="F54" s="1095"/>
      <c r="G54" s="1085" t="s">
        <v>325</v>
      </c>
      <c r="H54" s="1096"/>
      <c r="I54" s="1094" t="s">
        <v>324</v>
      </c>
      <c r="J54" s="1095"/>
      <c r="K54" s="1085" t="s">
        <v>325</v>
      </c>
      <c r="L54" s="1096"/>
      <c r="M54" s="1094" t="s">
        <v>324</v>
      </c>
      <c r="N54" s="1095"/>
      <c r="O54" s="1085" t="s">
        <v>325</v>
      </c>
      <c r="P54" s="1096"/>
      <c r="Q54" s="1094" t="s">
        <v>324</v>
      </c>
      <c r="R54" s="1100"/>
      <c r="S54" s="1085" t="s">
        <v>325</v>
      </c>
      <c r="T54" s="1086"/>
    </row>
    <row r="55" spans="1:20" s="137" customFormat="1" ht="15" customHeight="1">
      <c r="A55" s="820">
        <v>1</v>
      </c>
      <c r="B55" s="820"/>
      <c r="C55" s="1101">
        <v>2</v>
      </c>
      <c r="D55" s="1102"/>
      <c r="E55" s="1103">
        <v>3</v>
      </c>
      <c r="F55" s="1104"/>
      <c r="G55" s="1101">
        <v>4</v>
      </c>
      <c r="H55" s="1102"/>
      <c r="I55" s="1101">
        <v>5</v>
      </c>
      <c r="J55" s="1102"/>
      <c r="K55" s="1101">
        <v>6</v>
      </c>
      <c r="L55" s="1105"/>
      <c r="M55" s="1101">
        <v>7</v>
      </c>
      <c r="N55" s="1105"/>
      <c r="O55" s="1101">
        <v>8</v>
      </c>
      <c r="P55" s="1105"/>
      <c r="Q55" s="1101">
        <v>9</v>
      </c>
      <c r="R55" s="1105"/>
      <c r="S55" s="1103">
        <v>10</v>
      </c>
      <c r="T55" s="1104"/>
    </row>
    <row r="56" spans="1:20" s="28" customFormat="1" ht="6.75" customHeight="1">
      <c r="A56" s="60"/>
      <c r="B56" s="9"/>
      <c r="C56" s="101"/>
      <c r="D56" s="101"/>
      <c r="E56" s="101"/>
      <c r="F56" s="101"/>
      <c r="G56" s="101"/>
      <c r="H56" s="101"/>
      <c r="I56" s="101"/>
      <c r="J56" s="101"/>
      <c r="K56" s="101"/>
      <c r="L56" s="101"/>
      <c r="M56" s="101"/>
      <c r="N56" s="101"/>
      <c r="O56" s="101"/>
      <c r="P56" s="101"/>
      <c r="Q56" s="126"/>
      <c r="R56" s="126"/>
      <c r="S56" s="126"/>
      <c r="T56" s="126"/>
    </row>
    <row r="57" spans="1:20" s="144" customFormat="1" ht="15" customHeight="1">
      <c r="A57" s="79">
        <v>2000</v>
      </c>
      <c r="B57" s="214"/>
      <c r="C57" s="332">
        <v>72122.25</v>
      </c>
      <c r="D57" s="332"/>
      <c r="E57" s="332">
        <v>18194.5</v>
      </c>
      <c r="F57" s="332"/>
      <c r="G57" s="332">
        <v>9327.75</v>
      </c>
      <c r="H57" s="332"/>
      <c r="I57" s="332">
        <v>27276.25</v>
      </c>
      <c r="J57" s="332"/>
      <c r="K57" s="332">
        <v>6494.75</v>
      </c>
      <c r="L57" s="332"/>
      <c r="M57" s="332">
        <v>2411</v>
      </c>
      <c r="N57" s="332"/>
      <c r="O57" s="332">
        <v>7169</v>
      </c>
      <c r="P57" s="332"/>
      <c r="Q57" s="332">
        <v>5</v>
      </c>
      <c r="R57" s="332"/>
      <c r="S57" s="332">
        <v>1244</v>
      </c>
      <c r="T57" s="332"/>
    </row>
    <row r="58" spans="1:20" s="144" customFormat="1" ht="15" customHeight="1">
      <c r="A58" s="79">
        <v>2001</v>
      </c>
      <c r="B58" s="422"/>
      <c r="C58" s="332">
        <v>67328</v>
      </c>
      <c r="D58" s="332"/>
      <c r="E58" s="332">
        <v>18191</v>
      </c>
      <c r="F58" s="332"/>
      <c r="G58" s="332">
        <v>7744</v>
      </c>
      <c r="H58" s="332"/>
      <c r="I58" s="332">
        <v>25318</v>
      </c>
      <c r="J58" s="332"/>
      <c r="K58" s="332">
        <v>6854</v>
      </c>
      <c r="L58" s="332"/>
      <c r="M58" s="332">
        <v>1871</v>
      </c>
      <c r="N58" s="332"/>
      <c r="O58" s="332">
        <v>4224</v>
      </c>
      <c r="P58" s="332"/>
      <c r="Q58" s="332">
        <v>2</v>
      </c>
      <c r="R58" s="332"/>
      <c r="S58" s="332">
        <v>3128</v>
      </c>
      <c r="T58" s="332"/>
    </row>
    <row r="59" spans="1:20" s="144" customFormat="1" ht="6.75" customHeight="1">
      <c r="A59" s="163"/>
      <c r="B59" s="79"/>
      <c r="C59" s="332"/>
      <c r="D59" s="332"/>
      <c r="E59" s="332"/>
      <c r="F59" s="332"/>
      <c r="G59" s="332"/>
      <c r="H59" s="332"/>
      <c r="I59" s="332"/>
      <c r="J59" s="332"/>
      <c r="K59" s="332"/>
      <c r="L59" s="332"/>
      <c r="M59" s="332"/>
      <c r="N59" s="332"/>
      <c r="O59" s="332"/>
      <c r="P59" s="332"/>
      <c r="Q59" s="333"/>
      <c r="R59" s="333"/>
      <c r="S59" s="333"/>
      <c r="T59" s="333"/>
    </row>
    <row r="60" spans="1:20" s="121" customFormat="1" ht="15" customHeight="1">
      <c r="A60" s="165">
        <v>2001</v>
      </c>
      <c r="B60" s="78" t="s">
        <v>372</v>
      </c>
      <c r="C60" s="332">
        <f>SUM(E60:S60)</f>
        <v>5231</v>
      </c>
      <c r="D60" s="237"/>
      <c r="E60" s="237">
        <v>1596</v>
      </c>
      <c r="F60" s="237"/>
      <c r="G60" s="237">
        <v>812</v>
      </c>
      <c r="H60" s="237"/>
      <c r="I60" s="237">
        <v>1677</v>
      </c>
      <c r="J60" s="237"/>
      <c r="K60" s="237">
        <v>446</v>
      </c>
      <c r="L60" s="237"/>
      <c r="M60" s="237">
        <v>155</v>
      </c>
      <c r="N60" s="237"/>
      <c r="O60" s="237">
        <v>399</v>
      </c>
      <c r="P60" s="237"/>
      <c r="Q60" s="237">
        <v>0</v>
      </c>
      <c r="R60" s="237"/>
      <c r="S60" s="237">
        <v>146</v>
      </c>
      <c r="T60" s="237"/>
    </row>
    <row r="61" spans="1:20" s="121" customFormat="1" ht="15" customHeight="1">
      <c r="A61" s="165"/>
      <c r="B61" s="78" t="s">
        <v>373</v>
      </c>
      <c r="C61" s="332">
        <f>SUM(E61:S61)</f>
        <v>5083</v>
      </c>
      <c r="D61" s="237"/>
      <c r="E61" s="237">
        <v>1631</v>
      </c>
      <c r="F61" s="237"/>
      <c r="G61" s="237">
        <v>653</v>
      </c>
      <c r="H61" s="237"/>
      <c r="I61" s="237">
        <v>1524</v>
      </c>
      <c r="J61" s="237"/>
      <c r="K61" s="237">
        <v>465</v>
      </c>
      <c r="L61" s="237"/>
      <c r="M61" s="237">
        <v>220</v>
      </c>
      <c r="N61" s="237"/>
      <c r="O61" s="237">
        <v>338</v>
      </c>
      <c r="P61" s="237"/>
      <c r="Q61" s="237">
        <v>0</v>
      </c>
      <c r="R61" s="237"/>
      <c r="S61" s="237">
        <v>252</v>
      </c>
      <c r="T61" s="237"/>
    </row>
    <row r="62" spans="1:20" s="121" customFormat="1" ht="15" customHeight="1">
      <c r="A62" s="165"/>
      <c r="B62" s="78" t="s">
        <v>362</v>
      </c>
      <c r="C62" s="332">
        <f>SUM(E62:S62)</f>
        <v>5688</v>
      </c>
      <c r="D62" s="237"/>
      <c r="E62" s="237">
        <v>1695</v>
      </c>
      <c r="F62" s="237"/>
      <c r="G62" s="237">
        <v>671</v>
      </c>
      <c r="H62" s="237"/>
      <c r="I62" s="237">
        <v>2004</v>
      </c>
      <c r="J62" s="237"/>
      <c r="K62" s="237">
        <v>669</v>
      </c>
      <c r="L62" s="237"/>
      <c r="M62" s="237">
        <v>172</v>
      </c>
      <c r="N62" s="237"/>
      <c r="O62" s="237">
        <v>241</v>
      </c>
      <c r="P62" s="237"/>
      <c r="Q62" s="237">
        <v>2</v>
      </c>
      <c r="R62" s="237"/>
      <c r="S62" s="237">
        <v>234</v>
      </c>
      <c r="T62" s="237"/>
    </row>
    <row r="63" spans="1:20" s="121" customFormat="1" ht="15" customHeight="1">
      <c r="A63" s="165"/>
      <c r="B63" s="78" t="s">
        <v>363</v>
      </c>
      <c r="C63" s="332">
        <f>SUM(E63:S63)</f>
        <v>6383</v>
      </c>
      <c r="D63" s="237"/>
      <c r="E63" s="237">
        <v>1586</v>
      </c>
      <c r="F63" s="237"/>
      <c r="G63" s="237">
        <v>711</v>
      </c>
      <c r="H63" s="237"/>
      <c r="I63" s="237">
        <v>2877</v>
      </c>
      <c r="J63" s="237"/>
      <c r="K63" s="237">
        <v>673</v>
      </c>
      <c r="L63" s="237"/>
      <c r="M63" s="237">
        <v>179</v>
      </c>
      <c r="N63" s="237"/>
      <c r="O63" s="237">
        <v>223</v>
      </c>
      <c r="P63" s="237"/>
      <c r="Q63" s="237">
        <v>0</v>
      </c>
      <c r="R63" s="237"/>
      <c r="S63" s="237">
        <v>134</v>
      </c>
      <c r="T63" s="237"/>
    </row>
    <row r="64" spans="1:20" s="121" customFormat="1" ht="15" customHeight="1">
      <c r="A64" s="165"/>
      <c r="B64" s="241" t="s">
        <v>364</v>
      </c>
      <c r="C64" s="332">
        <f>SUM(E64:S64)</f>
        <v>6627</v>
      </c>
      <c r="D64" s="237"/>
      <c r="E64" s="237">
        <v>1611</v>
      </c>
      <c r="F64" s="237"/>
      <c r="G64" s="237">
        <v>604</v>
      </c>
      <c r="H64" s="237"/>
      <c r="I64" s="237">
        <v>3040</v>
      </c>
      <c r="J64" s="237"/>
      <c r="K64" s="237">
        <v>789</v>
      </c>
      <c r="L64" s="237"/>
      <c r="M64" s="237">
        <v>172</v>
      </c>
      <c r="N64" s="237"/>
      <c r="O64" s="237">
        <v>288</v>
      </c>
      <c r="P64" s="237"/>
      <c r="Q64" s="237">
        <v>0</v>
      </c>
      <c r="R64" s="237"/>
      <c r="S64" s="237">
        <v>123</v>
      </c>
      <c r="T64" s="237"/>
    </row>
    <row r="65" spans="1:20" s="121" customFormat="1" ht="15" customHeight="1">
      <c r="A65" s="165"/>
      <c r="B65" s="241" t="s">
        <v>365</v>
      </c>
      <c r="C65" s="332">
        <v>6315</v>
      </c>
      <c r="D65" s="237"/>
      <c r="E65" s="237">
        <v>1500</v>
      </c>
      <c r="F65" s="237"/>
      <c r="G65" s="237">
        <v>697</v>
      </c>
      <c r="H65" s="237"/>
      <c r="I65" s="237">
        <v>2702</v>
      </c>
      <c r="J65" s="237"/>
      <c r="K65" s="237">
        <v>805</v>
      </c>
      <c r="L65" s="237"/>
      <c r="M65" s="237">
        <v>134</v>
      </c>
      <c r="N65" s="237"/>
      <c r="O65" s="237">
        <v>235</v>
      </c>
      <c r="P65" s="237"/>
      <c r="Q65" s="237">
        <v>0</v>
      </c>
      <c r="R65" s="237"/>
      <c r="S65" s="237">
        <v>243</v>
      </c>
      <c r="T65" s="237"/>
    </row>
    <row r="66" spans="1:20" s="121" customFormat="1" ht="15" customHeight="1">
      <c r="A66" s="165"/>
      <c r="B66" s="78" t="s">
        <v>366</v>
      </c>
      <c r="C66" s="332">
        <v>5873</v>
      </c>
      <c r="D66" s="237"/>
      <c r="E66" s="237">
        <v>1492</v>
      </c>
      <c r="F66" s="237"/>
      <c r="G66" s="237">
        <v>585</v>
      </c>
      <c r="H66" s="237"/>
      <c r="I66" s="237">
        <v>2289</v>
      </c>
      <c r="J66" s="237"/>
      <c r="K66" s="237">
        <v>597</v>
      </c>
      <c r="L66" s="237"/>
      <c r="M66" s="237">
        <v>164</v>
      </c>
      <c r="N66" s="237"/>
      <c r="O66" s="237">
        <v>390</v>
      </c>
      <c r="P66" s="237"/>
      <c r="Q66" s="237">
        <v>0</v>
      </c>
      <c r="R66" s="237"/>
      <c r="S66" s="237">
        <v>357</v>
      </c>
      <c r="T66" s="237"/>
    </row>
    <row r="67" spans="1:20" s="121" customFormat="1" ht="15" customHeight="1">
      <c r="A67" s="165"/>
      <c r="B67" s="78" t="s">
        <v>367</v>
      </c>
      <c r="C67" s="332">
        <v>5482</v>
      </c>
      <c r="D67" s="237"/>
      <c r="E67" s="237">
        <v>1405</v>
      </c>
      <c r="F67" s="237"/>
      <c r="G67" s="237">
        <v>663</v>
      </c>
      <c r="H67" s="237"/>
      <c r="I67" s="237">
        <v>1672</v>
      </c>
      <c r="J67" s="237"/>
      <c r="K67" s="237">
        <v>427</v>
      </c>
      <c r="L67" s="237"/>
      <c r="M67" s="237">
        <v>70</v>
      </c>
      <c r="N67" s="237"/>
      <c r="O67" s="237">
        <v>645</v>
      </c>
      <c r="P67" s="237"/>
      <c r="Q67" s="237">
        <v>0</v>
      </c>
      <c r="R67" s="237"/>
      <c r="S67" s="237">
        <v>601</v>
      </c>
      <c r="T67" s="237"/>
    </row>
    <row r="68" spans="1:20" s="121" customFormat="1" ht="15" customHeight="1">
      <c r="A68" s="165"/>
      <c r="B68" s="78" t="s">
        <v>368</v>
      </c>
      <c r="C68" s="332">
        <v>5521</v>
      </c>
      <c r="D68" s="237"/>
      <c r="E68" s="237">
        <v>1505</v>
      </c>
      <c r="F68" s="237"/>
      <c r="G68" s="237">
        <v>609</v>
      </c>
      <c r="H68" s="237"/>
      <c r="I68" s="237">
        <v>1938</v>
      </c>
      <c r="J68" s="237"/>
      <c r="K68" s="237">
        <v>509</v>
      </c>
      <c r="L68" s="237"/>
      <c r="M68" s="237">
        <v>172</v>
      </c>
      <c r="N68" s="237"/>
      <c r="O68" s="237">
        <v>433</v>
      </c>
      <c r="P68" s="237"/>
      <c r="Q68" s="237">
        <v>0</v>
      </c>
      <c r="R68" s="237"/>
      <c r="S68" s="237">
        <v>356</v>
      </c>
      <c r="T68" s="237"/>
    </row>
    <row r="69" spans="1:20" s="121" customFormat="1" ht="15" customHeight="1">
      <c r="A69" s="165"/>
      <c r="B69" s="78" t="s">
        <v>369</v>
      </c>
      <c r="C69" s="332">
        <f>SUM(E69:S69)</f>
        <v>6100</v>
      </c>
      <c r="D69" s="237"/>
      <c r="E69" s="237">
        <v>1555</v>
      </c>
      <c r="F69" s="237"/>
      <c r="G69" s="237">
        <v>544</v>
      </c>
      <c r="H69" s="237"/>
      <c r="I69" s="237">
        <v>2337</v>
      </c>
      <c r="J69" s="237"/>
      <c r="K69" s="237">
        <v>695</v>
      </c>
      <c r="L69" s="237"/>
      <c r="M69" s="237">
        <v>136</v>
      </c>
      <c r="N69" s="237"/>
      <c r="O69" s="237">
        <v>283</v>
      </c>
      <c r="P69" s="237"/>
      <c r="Q69" s="237">
        <v>0</v>
      </c>
      <c r="R69" s="237"/>
      <c r="S69" s="237">
        <v>550</v>
      </c>
      <c r="T69" s="237"/>
    </row>
    <row r="70" spans="1:20" s="144" customFormat="1" ht="6.75" customHeight="1">
      <c r="A70" s="163"/>
      <c r="B70" s="79"/>
      <c r="C70" s="332"/>
      <c r="D70" s="332"/>
      <c r="E70" s="332"/>
      <c r="F70" s="332"/>
      <c r="G70" s="332"/>
      <c r="H70" s="332"/>
      <c r="I70" s="332"/>
      <c r="J70" s="332"/>
      <c r="K70" s="332"/>
      <c r="L70" s="332"/>
      <c r="M70" s="332"/>
      <c r="N70" s="332"/>
      <c r="O70" s="332"/>
      <c r="P70" s="332"/>
      <c r="Q70" s="333"/>
      <c r="R70" s="333"/>
      <c r="S70" s="333"/>
      <c r="T70" s="333"/>
    </row>
    <row r="71" spans="1:20" s="121" customFormat="1" ht="15" customHeight="1">
      <c r="A71" s="165">
        <v>2002</v>
      </c>
      <c r="B71" s="166" t="s">
        <v>370</v>
      </c>
      <c r="C71" s="332">
        <f>SUM(E71:S71)</f>
        <v>5817</v>
      </c>
      <c r="D71" s="237"/>
      <c r="E71" s="332">
        <f>1672</f>
        <v>1672</v>
      </c>
      <c r="F71" s="237"/>
      <c r="G71" s="332">
        <v>542</v>
      </c>
      <c r="H71" s="237"/>
      <c r="I71" s="332">
        <f>1436+684</f>
        <v>2120</v>
      </c>
      <c r="J71" s="237"/>
      <c r="K71" s="332">
        <f>34+663</f>
        <v>697</v>
      </c>
      <c r="L71" s="237"/>
      <c r="M71" s="332">
        <v>48</v>
      </c>
      <c r="N71" s="237"/>
      <c r="O71" s="332">
        <v>329</v>
      </c>
      <c r="P71" s="237"/>
      <c r="Q71" s="332">
        <v>0</v>
      </c>
      <c r="R71" s="237"/>
      <c r="S71" s="332">
        <v>409</v>
      </c>
      <c r="T71" s="237"/>
    </row>
    <row r="72" spans="1:20" s="121" customFormat="1" ht="15" customHeight="1">
      <c r="A72" s="165"/>
      <c r="B72" s="78" t="s">
        <v>371</v>
      </c>
      <c r="C72" s="332">
        <f>SUM(E72:S72)</f>
        <v>3453</v>
      </c>
      <c r="D72" s="237"/>
      <c r="E72" s="332">
        <v>1202</v>
      </c>
      <c r="F72" s="237"/>
      <c r="G72" s="332">
        <v>370</v>
      </c>
      <c r="H72" s="237"/>
      <c r="I72" s="332">
        <f>849+373</f>
        <v>1222</v>
      </c>
      <c r="J72" s="237"/>
      <c r="K72" s="332">
        <f>32+407</f>
        <v>439</v>
      </c>
      <c r="L72" s="237"/>
      <c r="M72" s="332">
        <v>62</v>
      </c>
      <c r="N72" s="237"/>
      <c r="O72" s="332">
        <v>142</v>
      </c>
      <c r="P72" s="237"/>
      <c r="Q72" s="332">
        <v>0</v>
      </c>
      <c r="R72" s="237"/>
      <c r="S72" s="332">
        <v>16</v>
      </c>
      <c r="T72" s="237"/>
    </row>
    <row r="73" spans="1:20" s="121" customFormat="1" ht="15" customHeight="1">
      <c r="A73" s="165"/>
      <c r="B73" s="78" t="s">
        <v>372</v>
      </c>
      <c r="C73" s="332">
        <f>SUM(E73:S73)</f>
        <v>4915</v>
      </c>
      <c r="D73" s="237"/>
      <c r="E73" s="332">
        <v>1625</v>
      </c>
      <c r="F73" s="237"/>
      <c r="G73" s="332">
        <v>622</v>
      </c>
      <c r="H73" s="237"/>
      <c r="I73" s="332">
        <f>1028+480</f>
        <v>1508</v>
      </c>
      <c r="J73" s="237"/>
      <c r="K73" s="332">
        <f>65+459</f>
        <v>524</v>
      </c>
      <c r="L73" s="237"/>
      <c r="M73" s="332">
        <v>148</v>
      </c>
      <c r="N73" s="237"/>
      <c r="O73" s="332">
        <v>283</v>
      </c>
      <c r="P73" s="237"/>
      <c r="Q73" s="332">
        <v>0</v>
      </c>
      <c r="R73" s="237"/>
      <c r="S73" s="332">
        <v>205</v>
      </c>
      <c r="T73" s="237"/>
    </row>
    <row r="74" spans="1:20" s="84" customFormat="1" ht="18.75" customHeight="1">
      <c r="A74" s="242"/>
      <c r="B74" s="68" t="s">
        <v>6</v>
      </c>
      <c r="C74" s="123">
        <f>SUM(C71:C73)</f>
        <v>14185</v>
      </c>
      <c r="D74" s="123"/>
      <c r="E74" s="123">
        <f>SUM(E71:E73)</f>
        <v>4499</v>
      </c>
      <c r="F74" s="123"/>
      <c r="G74" s="123">
        <f>SUM(G71:G73)</f>
        <v>1534</v>
      </c>
      <c r="H74" s="123"/>
      <c r="I74" s="123">
        <f>SUM(I71:I73)</f>
        <v>4850</v>
      </c>
      <c r="J74" s="123"/>
      <c r="K74" s="123">
        <f>SUM(K71:K73)</f>
        <v>1660</v>
      </c>
      <c r="L74" s="123"/>
      <c r="M74" s="123">
        <f>SUM(M71:M73)</f>
        <v>258</v>
      </c>
      <c r="N74" s="123"/>
      <c r="O74" s="123">
        <f>SUM(O71:O73)</f>
        <v>754</v>
      </c>
      <c r="P74" s="123"/>
      <c r="Q74" s="123">
        <f>SUM(Q71:Q73)</f>
        <v>0</v>
      </c>
      <c r="R74" s="123"/>
      <c r="S74" s="123">
        <f>SUM(S71:S73)</f>
        <v>630</v>
      </c>
      <c r="T74" s="123"/>
    </row>
    <row r="75" spans="1:20" s="144" customFormat="1" ht="6.75" customHeight="1">
      <c r="A75" s="257"/>
      <c r="B75" s="247"/>
      <c r="C75" s="334"/>
      <c r="D75" s="334"/>
      <c r="E75" s="334"/>
      <c r="F75" s="334"/>
      <c r="G75" s="334"/>
      <c r="H75" s="334"/>
      <c r="I75" s="334"/>
      <c r="J75" s="334"/>
      <c r="K75" s="334"/>
      <c r="L75" s="334"/>
      <c r="M75" s="334"/>
      <c r="N75" s="334"/>
      <c r="O75" s="334"/>
      <c r="P75" s="334"/>
      <c r="Q75" s="334"/>
      <c r="R75" s="334"/>
      <c r="S75" s="334"/>
      <c r="T75" s="334"/>
    </row>
    <row r="76" spans="1:20" s="193" customFormat="1" ht="12" customHeight="1">
      <c r="A76" s="335" t="s">
        <v>343</v>
      </c>
      <c r="B76" s="251" t="s">
        <v>344</v>
      </c>
      <c r="C76" s="336"/>
      <c r="D76" s="336"/>
      <c r="E76" s="336"/>
      <c r="F76" s="336"/>
      <c r="G76" s="336"/>
      <c r="I76" s="194">
        <v>0</v>
      </c>
      <c r="J76" s="251" t="s">
        <v>345</v>
      </c>
      <c r="L76" s="336"/>
      <c r="M76" s="336"/>
      <c r="N76" s="336"/>
      <c r="R76" s="336"/>
      <c r="S76" s="336"/>
      <c r="T76" s="336"/>
    </row>
    <row r="77" spans="1:20" s="193" customFormat="1" ht="12" customHeight="1">
      <c r="A77" s="280" t="s">
        <v>347</v>
      </c>
      <c r="B77" s="193" t="s">
        <v>348</v>
      </c>
      <c r="C77" s="336"/>
      <c r="D77" s="336"/>
      <c r="E77" s="336"/>
      <c r="F77" s="336"/>
      <c r="G77" s="336"/>
      <c r="I77" s="283"/>
      <c r="J77" s="193" t="s">
        <v>349</v>
      </c>
      <c r="L77" s="336"/>
      <c r="M77" s="336"/>
      <c r="N77" s="336"/>
      <c r="R77" s="336"/>
      <c r="S77" s="336"/>
      <c r="T77" s="336"/>
    </row>
    <row r="78" spans="1:10" ht="12" customHeight="1">
      <c r="A78" s="327" t="s">
        <v>351</v>
      </c>
      <c r="B78" s="326" t="s">
        <v>353</v>
      </c>
      <c r="I78" s="82"/>
      <c r="J78" s="326" t="s">
        <v>887</v>
      </c>
    </row>
    <row r="79" spans="2:20" s="193" customFormat="1" ht="12" customHeight="1">
      <c r="B79" s="316" t="s">
        <v>355</v>
      </c>
      <c r="D79" s="336"/>
      <c r="E79" s="336"/>
      <c r="F79" s="336"/>
      <c r="G79" s="336"/>
      <c r="H79" s="336"/>
      <c r="I79" s="336"/>
      <c r="J79" s="336"/>
      <c r="K79" s="336"/>
      <c r="L79" s="336"/>
      <c r="M79" s="336"/>
      <c r="N79" s="336"/>
      <c r="O79" s="336"/>
      <c r="P79" s="336"/>
      <c r="Q79" s="336"/>
      <c r="R79" s="336"/>
      <c r="S79" s="336"/>
      <c r="T79" s="336"/>
    </row>
    <row r="80" spans="2:20" s="193" customFormat="1" ht="12" customHeight="1">
      <c r="B80" s="317" t="s">
        <v>356</v>
      </c>
      <c r="D80" s="336"/>
      <c r="E80" s="336"/>
      <c r="F80" s="336"/>
      <c r="G80" s="336"/>
      <c r="H80" s="336"/>
      <c r="I80" s="336"/>
      <c r="J80" s="336"/>
      <c r="K80" s="336"/>
      <c r="L80" s="336"/>
      <c r="M80" s="336"/>
      <c r="N80" s="336"/>
      <c r="O80" s="336"/>
      <c r="P80" s="336"/>
      <c r="Q80" s="336"/>
      <c r="R80" s="336"/>
      <c r="S80" s="336"/>
      <c r="T80" s="336"/>
    </row>
    <row r="81" spans="2:20" s="20" customFormat="1" ht="12" customHeight="1">
      <c r="B81" s="317" t="s">
        <v>357</v>
      </c>
      <c r="D81" s="130"/>
      <c r="E81" s="130"/>
      <c r="F81" s="130"/>
      <c r="G81" s="130"/>
      <c r="H81" s="130"/>
      <c r="I81" s="130"/>
      <c r="J81" s="130"/>
      <c r="K81" s="130"/>
      <c r="L81" s="130"/>
      <c r="M81" s="130"/>
      <c r="N81" s="130"/>
      <c r="O81" s="130"/>
      <c r="P81" s="130"/>
      <c r="Q81" s="130"/>
      <c r="R81" s="130"/>
      <c r="S81" s="130"/>
      <c r="T81" s="130"/>
    </row>
  </sheetData>
  <mergeCells count="102">
    <mergeCell ref="Q10:T10"/>
    <mergeCell ref="M11:P11"/>
    <mergeCell ref="Q11:T11"/>
    <mergeCell ref="I11:L11"/>
    <mergeCell ref="E11:H11"/>
    <mergeCell ref="E12:H12"/>
    <mergeCell ref="E15:F15"/>
    <mergeCell ref="C13:D13"/>
    <mergeCell ref="E13:H13"/>
    <mergeCell ref="C14:D14"/>
    <mergeCell ref="E14:F14"/>
    <mergeCell ref="G14:H14"/>
    <mergeCell ref="G15:H15"/>
    <mergeCell ref="Q14:R14"/>
    <mergeCell ref="S14:T14"/>
    <mergeCell ref="Q16:R16"/>
    <mergeCell ref="I15:J15"/>
    <mergeCell ref="K15:L15"/>
    <mergeCell ref="M15:N15"/>
    <mergeCell ref="I14:J14"/>
    <mergeCell ref="K14:L14"/>
    <mergeCell ref="M14:N14"/>
    <mergeCell ref="O14:P14"/>
    <mergeCell ref="S16:T16"/>
    <mergeCell ref="A17:B17"/>
    <mergeCell ref="C17:D17"/>
    <mergeCell ref="E17:F17"/>
    <mergeCell ref="G17:H17"/>
    <mergeCell ref="I17:J17"/>
    <mergeCell ref="K17:L17"/>
    <mergeCell ref="M17:N17"/>
    <mergeCell ref="O17:P17"/>
    <mergeCell ref="A11:B16"/>
    <mergeCell ref="Q48:T48"/>
    <mergeCell ref="Q17:R17"/>
    <mergeCell ref="Q51:T51"/>
    <mergeCell ref="Q49:T49"/>
    <mergeCell ref="S17:T17"/>
    <mergeCell ref="I51:L51"/>
    <mergeCell ref="M51:P51"/>
    <mergeCell ref="Q50:T50"/>
    <mergeCell ref="Q52:R52"/>
    <mergeCell ref="I52:J52"/>
    <mergeCell ref="K52:L52"/>
    <mergeCell ref="M52:N52"/>
    <mergeCell ref="O52:P52"/>
    <mergeCell ref="E49:H49"/>
    <mergeCell ref="I49:L49"/>
    <mergeCell ref="M49:P49"/>
    <mergeCell ref="I50:L50"/>
    <mergeCell ref="M50:P50"/>
    <mergeCell ref="A49:B54"/>
    <mergeCell ref="C52:D52"/>
    <mergeCell ref="E52:F52"/>
    <mergeCell ref="E50:H50"/>
    <mergeCell ref="E53:F53"/>
    <mergeCell ref="G54:H54"/>
    <mergeCell ref="E51:H51"/>
    <mergeCell ref="G52:H52"/>
    <mergeCell ref="G53:H53"/>
    <mergeCell ref="C51:D51"/>
    <mergeCell ref="Q55:R55"/>
    <mergeCell ref="S52:T52"/>
    <mergeCell ref="C54:D54"/>
    <mergeCell ref="E54:F54"/>
    <mergeCell ref="S55:T55"/>
    <mergeCell ref="I55:J55"/>
    <mergeCell ref="K55:L55"/>
    <mergeCell ref="O55:P55"/>
    <mergeCell ref="M55:N55"/>
    <mergeCell ref="I54:J54"/>
    <mergeCell ref="A55:B55"/>
    <mergeCell ref="C55:D55"/>
    <mergeCell ref="E55:F55"/>
    <mergeCell ref="G55:H55"/>
    <mergeCell ref="K54:L54"/>
    <mergeCell ref="M53:N53"/>
    <mergeCell ref="O53:P53"/>
    <mergeCell ref="I53:J53"/>
    <mergeCell ref="K53:L53"/>
    <mergeCell ref="M54:N54"/>
    <mergeCell ref="O54:P54"/>
    <mergeCell ref="Q53:R53"/>
    <mergeCell ref="S53:T53"/>
    <mergeCell ref="Q54:R54"/>
    <mergeCell ref="S54:T54"/>
    <mergeCell ref="I12:L12"/>
    <mergeCell ref="M12:P12"/>
    <mergeCell ref="Q12:T12"/>
    <mergeCell ref="I13:L13"/>
    <mergeCell ref="M13:P13"/>
    <mergeCell ref="Q13:T13"/>
    <mergeCell ref="O15:P15"/>
    <mergeCell ref="Q15:R15"/>
    <mergeCell ref="S15:T15"/>
    <mergeCell ref="C16:D16"/>
    <mergeCell ref="E16:F16"/>
    <mergeCell ref="G16:H16"/>
    <mergeCell ref="I16:J16"/>
    <mergeCell ref="K16:L16"/>
    <mergeCell ref="M16:N16"/>
    <mergeCell ref="O16:P16"/>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V80"/>
  <sheetViews>
    <sheetView zoomScale="71" zoomScaleNormal="71" workbookViewId="0" topLeftCell="A88">
      <selection activeCell="C135" sqref="C135"/>
    </sheetView>
  </sheetViews>
  <sheetFormatPr defaultColWidth="9.00390625" defaultRowHeight="18" customHeight="1"/>
  <cols>
    <col min="1" max="1" width="5.125" style="28" customWidth="1"/>
    <col min="2" max="2" width="27.50390625" style="28" customWidth="1"/>
    <col min="3" max="3" width="8.25390625" style="28" customWidth="1"/>
    <col min="4" max="4" width="2.25390625" style="28" customWidth="1"/>
    <col min="5" max="5" width="8.625" style="28" customWidth="1"/>
    <col min="6" max="6" width="1.625" style="28" customWidth="1"/>
    <col min="7" max="7" width="10.50390625" style="28" customWidth="1"/>
    <col min="8" max="8" width="1.625" style="28" customWidth="1"/>
    <col min="9" max="9" width="8.625" style="28" customWidth="1"/>
    <col min="10" max="10" width="1.625" style="28" customWidth="1"/>
    <col min="11" max="11" width="10.50390625" style="127" customWidth="1"/>
    <col min="12" max="12" width="1.625" style="127" customWidth="1"/>
    <col min="13" max="13" width="8.625" style="127" customWidth="1"/>
    <col min="14" max="14" width="1.625" style="127" customWidth="1"/>
    <col min="15" max="15" width="10.375" style="127" customWidth="1"/>
    <col min="16" max="16" width="1.625" style="127" customWidth="1"/>
    <col min="17" max="17" width="8.625" style="28" customWidth="1"/>
    <col min="18" max="18" width="1.625" style="28" customWidth="1"/>
    <col min="19" max="19" width="10.50390625" style="28" customWidth="1"/>
    <col min="20" max="20" width="1.625" style="28" customWidth="1"/>
    <col min="21" max="16384" width="9.00390625" style="28" customWidth="1"/>
  </cols>
  <sheetData>
    <row r="1" s="60" customFormat="1" ht="11.25" customHeight="1">
      <c r="Q1" s="72"/>
    </row>
    <row r="2" spans="1:20" s="60" customFormat="1" ht="16.5" customHeight="1">
      <c r="A2" s="236" t="s">
        <v>905</v>
      </c>
      <c r="M2" s="240"/>
      <c r="Q2" s="72"/>
      <c r="T2" s="252" t="s">
        <v>374</v>
      </c>
    </row>
    <row r="3" spans="1:20" s="60" customFormat="1" ht="16.5" customHeight="1">
      <c r="A3" s="58" t="s">
        <v>906</v>
      </c>
      <c r="M3" s="21"/>
      <c r="Q3" s="72"/>
      <c r="T3" s="253" t="s">
        <v>375</v>
      </c>
    </row>
    <row r="4" spans="1:20" s="60" customFormat="1" ht="16.5" customHeight="1">
      <c r="A4" s="104" t="s">
        <v>907</v>
      </c>
      <c r="B4" s="74"/>
      <c r="C4" s="74"/>
      <c r="D4" s="74"/>
      <c r="E4" s="74"/>
      <c r="F4" s="74"/>
      <c r="G4" s="74"/>
      <c r="H4" s="74"/>
      <c r="I4" s="74"/>
      <c r="J4" s="74"/>
      <c r="K4" s="74"/>
      <c r="L4" s="74"/>
      <c r="M4" s="250"/>
      <c r="N4" s="74"/>
      <c r="O4" s="74"/>
      <c r="P4" s="74"/>
      <c r="Q4" s="74"/>
      <c r="R4" s="74"/>
      <c r="S4" s="77"/>
      <c r="T4" s="398" t="s">
        <v>376</v>
      </c>
    </row>
    <row r="5" spans="1:19" s="60" customFormat="1" ht="16.5" customHeight="1">
      <c r="A5" s="9"/>
      <c r="S5" s="72"/>
    </row>
    <row r="6" spans="1:12" s="147" customFormat="1" ht="16.5" customHeight="1">
      <c r="A6" s="375" t="s">
        <v>377</v>
      </c>
      <c r="B6" s="408" t="s">
        <v>378</v>
      </c>
      <c r="K6" s="148"/>
      <c r="L6" s="148"/>
    </row>
    <row r="7" spans="1:12" s="147" customFormat="1" ht="16.5" customHeight="1">
      <c r="A7" s="376" t="s">
        <v>699</v>
      </c>
      <c r="B7" s="377" t="s">
        <v>379</v>
      </c>
      <c r="K7" s="148"/>
      <c r="L7" s="148"/>
    </row>
    <row r="8" spans="1:12" s="147" customFormat="1" ht="16.5" customHeight="1">
      <c r="A8" s="376"/>
      <c r="B8" s="377" t="s">
        <v>380</v>
      </c>
      <c r="K8" s="148"/>
      <c r="L8" s="148"/>
    </row>
    <row r="9" spans="1:20" s="2" customFormat="1" ht="18" customHeight="1">
      <c r="A9" s="11"/>
      <c r="B9" s="12"/>
      <c r="C9" s="99"/>
      <c r="D9" s="99"/>
      <c r="E9" s="99"/>
      <c r="F9" s="99"/>
      <c r="G9" s="99"/>
      <c r="H9" s="99"/>
      <c r="I9" s="99"/>
      <c r="J9" s="99"/>
      <c r="K9" s="99"/>
      <c r="L9" s="99"/>
      <c r="M9" s="99"/>
      <c r="N9" s="99"/>
      <c r="O9" s="99"/>
      <c r="P9" s="99"/>
      <c r="Q9" s="99"/>
      <c r="R9" s="99"/>
      <c r="T9" s="378" t="s">
        <v>384</v>
      </c>
    </row>
    <row r="10" spans="1:20" s="97" customFormat="1" ht="14.25" customHeight="1">
      <c r="A10" s="1079" t="s">
        <v>327</v>
      </c>
      <c r="B10" s="1128"/>
      <c r="C10" s="318"/>
      <c r="D10" s="319"/>
      <c r="E10" s="1114" t="s">
        <v>385</v>
      </c>
      <c r="F10" s="1120"/>
      <c r="G10" s="1120"/>
      <c r="H10" s="1120"/>
      <c r="I10" s="1114" t="s">
        <v>386</v>
      </c>
      <c r="J10" s="1107"/>
      <c r="K10" s="1107"/>
      <c r="L10" s="1107"/>
      <c r="M10" s="1114" t="s">
        <v>387</v>
      </c>
      <c r="N10" s="1107"/>
      <c r="O10" s="1107"/>
      <c r="P10" s="1107"/>
      <c r="Q10" s="1114" t="s">
        <v>388</v>
      </c>
      <c r="R10" s="1107"/>
      <c r="S10" s="1107"/>
      <c r="T10" s="1107"/>
    </row>
    <row r="11" spans="1:20" s="97" customFormat="1" ht="14.25" customHeight="1">
      <c r="A11" s="1129"/>
      <c r="B11" s="1130"/>
      <c r="C11" s="320"/>
      <c r="D11" s="337"/>
      <c r="E11" s="1097" t="s">
        <v>389</v>
      </c>
      <c r="F11" s="1098"/>
      <c r="G11" s="1098"/>
      <c r="H11" s="1098"/>
      <c r="I11" s="1097" t="s">
        <v>390</v>
      </c>
      <c r="J11" s="1098"/>
      <c r="K11" s="1098"/>
      <c r="L11" s="1098"/>
      <c r="M11" s="1097" t="s">
        <v>391</v>
      </c>
      <c r="N11" s="1098"/>
      <c r="O11" s="1098"/>
      <c r="P11" s="1098"/>
      <c r="Q11" s="1097" t="s">
        <v>392</v>
      </c>
      <c r="R11" s="1098"/>
      <c r="S11" s="1098"/>
      <c r="T11" s="1098"/>
    </row>
    <row r="12" spans="1:20" s="97" customFormat="1" ht="14.25" customHeight="1">
      <c r="A12" s="1129"/>
      <c r="B12" s="1130"/>
      <c r="C12" s="1118" t="s">
        <v>697</v>
      </c>
      <c r="D12" s="1143"/>
      <c r="E12" s="1097" t="s">
        <v>393</v>
      </c>
      <c r="F12" s="1098"/>
      <c r="G12" s="1104"/>
      <c r="H12" s="1104"/>
      <c r="I12" s="887" t="s">
        <v>394</v>
      </c>
      <c r="J12" s="888"/>
      <c r="K12" s="888"/>
      <c r="L12" s="1099"/>
      <c r="M12" s="887" t="s">
        <v>395</v>
      </c>
      <c r="N12" s="888"/>
      <c r="O12" s="888"/>
      <c r="P12" s="1099"/>
      <c r="Q12" s="887" t="s">
        <v>396</v>
      </c>
      <c r="R12" s="888"/>
      <c r="S12" s="842"/>
      <c r="T12" s="842"/>
    </row>
    <row r="13" spans="1:20" s="97" customFormat="1" ht="14.25" customHeight="1">
      <c r="A13" s="1129"/>
      <c r="B13" s="1130"/>
      <c r="C13" s="1141" t="s">
        <v>698</v>
      </c>
      <c r="D13" s="1142"/>
      <c r="E13" s="1114" t="s">
        <v>397</v>
      </c>
      <c r="F13" s="1115"/>
      <c r="G13" s="1116" t="s">
        <v>398</v>
      </c>
      <c r="H13" s="1117"/>
      <c r="I13" s="1114" t="s">
        <v>397</v>
      </c>
      <c r="J13" s="1115"/>
      <c r="K13" s="1116" t="s">
        <v>398</v>
      </c>
      <c r="L13" s="1117"/>
      <c r="M13" s="1114" t="s">
        <v>397</v>
      </c>
      <c r="N13" s="1115"/>
      <c r="O13" s="1116" t="s">
        <v>398</v>
      </c>
      <c r="P13" s="1117"/>
      <c r="Q13" s="1114" t="s">
        <v>397</v>
      </c>
      <c r="R13" s="1107"/>
      <c r="S13" s="1106" t="s">
        <v>398</v>
      </c>
      <c r="T13" s="1107"/>
    </row>
    <row r="14" spans="1:20" s="97" customFormat="1" ht="14.25" customHeight="1">
      <c r="A14" s="1129"/>
      <c r="B14" s="1130"/>
      <c r="C14" s="320"/>
      <c r="D14" s="321"/>
      <c r="E14" s="1097" t="s">
        <v>399</v>
      </c>
      <c r="F14" s="1098"/>
      <c r="G14" s="1097" t="s">
        <v>400</v>
      </c>
      <c r="H14" s="1117"/>
      <c r="I14" s="1097" t="s">
        <v>399</v>
      </c>
      <c r="J14" s="1098"/>
      <c r="K14" s="1097" t="s">
        <v>400</v>
      </c>
      <c r="L14" s="1117"/>
      <c r="M14" s="1097" t="s">
        <v>399</v>
      </c>
      <c r="N14" s="1098"/>
      <c r="O14" s="1097" t="s">
        <v>400</v>
      </c>
      <c r="P14" s="1117"/>
      <c r="Q14" s="1097" t="s">
        <v>399</v>
      </c>
      <c r="R14" s="1098"/>
      <c r="S14" s="1097" t="s">
        <v>400</v>
      </c>
      <c r="T14" s="1098"/>
    </row>
    <row r="15" spans="1:20" s="91" customFormat="1" ht="27" customHeight="1">
      <c r="A15" s="1131"/>
      <c r="B15" s="1132"/>
      <c r="C15" s="1144"/>
      <c r="D15" s="1145"/>
      <c r="E15" s="1094" t="s">
        <v>401</v>
      </c>
      <c r="F15" s="1095"/>
      <c r="G15" s="1085" t="s">
        <v>402</v>
      </c>
      <c r="H15" s="1096"/>
      <c r="I15" s="1094" t="s">
        <v>401</v>
      </c>
      <c r="J15" s="1095"/>
      <c r="K15" s="1085" t="s">
        <v>402</v>
      </c>
      <c r="L15" s="1096"/>
      <c r="M15" s="1094" t="s">
        <v>401</v>
      </c>
      <c r="N15" s="1095"/>
      <c r="O15" s="1085" t="s">
        <v>402</v>
      </c>
      <c r="P15" s="1096"/>
      <c r="Q15" s="1094" t="s">
        <v>401</v>
      </c>
      <c r="R15" s="1100"/>
      <c r="S15" s="1085" t="s">
        <v>402</v>
      </c>
      <c r="T15" s="1086"/>
    </row>
    <row r="16" spans="1:20" s="97" customFormat="1" ht="14.25" customHeight="1">
      <c r="A16" s="735">
        <v>1</v>
      </c>
      <c r="B16" s="735"/>
      <c r="C16" s="1123">
        <v>2</v>
      </c>
      <c r="D16" s="1125"/>
      <c r="E16" s="1123">
        <v>3</v>
      </c>
      <c r="F16" s="1125"/>
      <c r="G16" s="1123">
        <v>4</v>
      </c>
      <c r="H16" s="1125"/>
      <c r="I16" s="1123">
        <v>5</v>
      </c>
      <c r="J16" s="1125"/>
      <c r="K16" s="1123">
        <v>6</v>
      </c>
      <c r="L16" s="1124"/>
      <c r="M16" s="1123">
        <v>7</v>
      </c>
      <c r="N16" s="1124"/>
      <c r="O16" s="1123">
        <v>8</v>
      </c>
      <c r="P16" s="1124"/>
      <c r="Q16" s="1123">
        <v>9</v>
      </c>
      <c r="R16" s="1124"/>
      <c r="S16" s="1123">
        <v>10</v>
      </c>
      <c r="T16" s="1125"/>
    </row>
    <row r="17" spans="1:20" s="2" customFormat="1" ht="9" customHeight="1">
      <c r="A17" s="60"/>
      <c r="B17" s="9"/>
      <c r="C17" s="101"/>
      <c r="D17" s="101"/>
      <c r="E17" s="101"/>
      <c r="F17" s="101"/>
      <c r="G17" s="101"/>
      <c r="H17" s="101"/>
      <c r="I17" s="101"/>
      <c r="J17" s="101"/>
      <c r="K17" s="101"/>
      <c r="L17" s="101"/>
      <c r="M17" s="101"/>
      <c r="N17" s="101"/>
      <c r="O17" s="101"/>
      <c r="P17" s="101"/>
      <c r="Q17" s="99"/>
      <c r="R17" s="99"/>
      <c r="S17" s="99"/>
      <c r="T17" s="99"/>
    </row>
    <row r="18" spans="1:20" s="121" customFormat="1" ht="15.75" customHeight="1">
      <c r="A18" s="162">
        <v>2000</v>
      </c>
      <c r="B18" s="213"/>
      <c r="C18" s="332">
        <v>344957</v>
      </c>
      <c r="D18" s="332"/>
      <c r="E18" s="136">
        <v>88029</v>
      </c>
      <c r="F18" s="332"/>
      <c r="G18" s="136">
        <v>70503</v>
      </c>
      <c r="H18" s="332"/>
      <c r="I18" s="332">
        <v>45559</v>
      </c>
      <c r="J18" s="332"/>
      <c r="K18" s="136">
        <v>31989</v>
      </c>
      <c r="L18" s="332"/>
      <c r="M18" s="136">
        <v>24126</v>
      </c>
      <c r="N18" s="332"/>
      <c r="O18" s="136">
        <v>73697</v>
      </c>
      <c r="P18" s="332"/>
      <c r="Q18" s="136">
        <v>362</v>
      </c>
      <c r="R18" s="332"/>
      <c r="S18" s="136">
        <v>10692</v>
      </c>
      <c r="T18" s="332"/>
    </row>
    <row r="19" spans="1:20" s="121" customFormat="1" ht="15.75" customHeight="1">
      <c r="A19" s="162">
        <v>2001</v>
      </c>
      <c r="B19" s="213"/>
      <c r="C19" s="332">
        <v>330632</v>
      </c>
      <c r="D19" s="332"/>
      <c r="E19" s="136">
        <v>81510</v>
      </c>
      <c r="F19" s="332"/>
      <c r="G19" s="136">
        <v>64728</v>
      </c>
      <c r="H19" s="332"/>
      <c r="I19" s="332">
        <v>38045</v>
      </c>
      <c r="J19" s="332"/>
      <c r="K19" s="136">
        <v>34710</v>
      </c>
      <c r="L19" s="332"/>
      <c r="M19" s="136">
        <v>18489</v>
      </c>
      <c r="N19" s="332"/>
      <c r="O19" s="136">
        <v>52423</v>
      </c>
      <c r="P19" s="332"/>
      <c r="Q19" s="136">
        <v>6507</v>
      </c>
      <c r="R19" s="332"/>
      <c r="S19" s="136">
        <v>34220</v>
      </c>
      <c r="T19" s="332"/>
    </row>
    <row r="20" spans="1:20" s="2" customFormat="1" ht="9" customHeight="1">
      <c r="A20" s="60"/>
      <c r="B20" s="9"/>
      <c r="C20" s="101"/>
      <c r="D20" s="101"/>
      <c r="E20" s="92"/>
      <c r="F20" s="101"/>
      <c r="G20" s="92"/>
      <c r="H20" s="101"/>
      <c r="I20" s="101"/>
      <c r="J20" s="101"/>
      <c r="K20" s="92"/>
      <c r="L20" s="101"/>
      <c r="M20" s="92"/>
      <c r="N20" s="101"/>
      <c r="O20" s="92"/>
      <c r="P20" s="101"/>
      <c r="Q20" s="92"/>
      <c r="R20" s="101"/>
      <c r="S20" s="92"/>
      <c r="T20" s="101"/>
    </row>
    <row r="21" spans="1:20" s="121" customFormat="1" ht="15.75" customHeight="1">
      <c r="A21" s="122">
        <v>2001</v>
      </c>
      <c r="B21" s="78" t="s">
        <v>413</v>
      </c>
      <c r="C21" s="332">
        <f aca="true" t="shared" si="0" ref="C21:C29">SUM(E21:S21)</f>
        <v>24504</v>
      </c>
      <c r="D21" s="237"/>
      <c r="E21" s="237">
        <v>6157</v>
      </c>
      <c r="F21" s="237"/>
      <c r="G21" s="237">
        <v>5855</v>
      </c>
      <c r="H21" s="237"/>
      <c r="I21" s="237">
        <v>2552</v>
      </c>
      <c r="J21" s="237"/>
      <c r="K21" s="237">
        <v>2293</v>
      </c>
      <c r="L21" s="237"/>
      <c r="M21" s="237">
        <v>1674</v>
      </c>
      <c r="N21" s="237"/>
      <c r="O21" s="237">
        <v>5119</v>
      </c>
      <c r="P21" s="237"/>
      <c r="Q21" s="237">
        <v>3</v>
      </c>
      <c r="R21" s="237"/>
      <c r="S21" s="237">
        <v>851</v>
      </c>
      <c r="T21" s="237"/>
    </row>
    <row r="22" spans="1:20" s="121" customFormat="1" ht="15.75" customHeight="1">
      <c r="A22" s="122"/>
      <c r="B22" s="78" t="s">
        <v>414</v>
      </c>
      <c r="C22" s="332">
        <f t="shared" si="0"/>
        <v>29370</v>
      </c>
      <c r="D22" s="237" t="s">
        <v>415</v>
      </c>
      <c r="E22" s="237">
        <v>7349</v>
      </c>
      <c r="F22" s="237"/>
      <c r="G22" s="237">
        <v>7512</v>
      </c>
      <c r="H22" s="237"/>
      <c r="I22" s="237">
        <v>2930</v>
      </c>
      <c r="J22" s="237" t="s">
        <v>415</v>
      </c>
      <c r="K22" s="237">
        <v>2840</v>
      </c>
      <c r="L22" s="237"/>
      <c r="M22" s="237">
        <v>1414</v>
      </c>
      <c r="N22" s="237"/>
      <c r="O22" s="237">
        <v>5472</v>
      </c>
      <c r="P22" s="237"/>
      <c r="Q22" s="237">
        <v>21</v>
      </c>
      <c r="R22" s="237"/>
      <c r="S22" s="237">
        <v>1832</v>
      </c>
      <c r="T22" s="237"/>
    </row>
    <row r="23" spans="1:20" s="121" customFormat="1" ht="15.75" customHeight="1">
      <c r="A23" s="122"/>
      <c r="B23" s="78" t="s">
        <v>403</v>
      </c>
      <c r="C23" s="332">
        <f t="shared" si="0"/>
        <v>27633</v>
      </c>
      <c r="D23" s="237" t="s">
        <v>415</v>
      </c>
      <c r="E23" s="237">
        <v>7757</v>
      </c>
      <c r="F23" s="237"/>
      <c r="G23" s="237">
        <v>5395</v>
      </c>
      <c r="H23" s="237"/>
      <c r="I23" s="237">
        <v>2697</v>
      </c>
      <c r="J23" s="237"/>
      <c r="K23" s="237">
        <v>2663</v>
      </c>
      <c r="L23" s="237" t="s">
        <v>415</v>
      </c>
      <c r="M23" s="237">
        <v>1676</v>
      </c>
      <c r="N23" s="237"/>
      <c r="O23" s="237">
        <v>5048</v>
      </c>
      <c r="P23" s="237"/>
      <c r="Q23" s="237">
        <v>213</v>
      </c>
      <c r="R23" s="237"/>
      <c r="S23" s="237">
        <v>2184</v>
      </c>
      <c r="T23" s="237"/>
    </row>
    <row r="24" spans="1:20" s="121" customFormat="1" ht="15.75" customHeight="1">
      <c r="A24" s="122"/>
      <c r="B24" s="78" t="s">
        <v>404</v>
      </c>
      <c r="C24" s="332">
        <f t="shared" si="0"/>
        <v>26634</v>
      </c>
      <c r="D24" s="237"/>
      <c r="E24" s="237">
        <v>7454</v>
      </c>
      <c r="F24" s="237"/>
      <c r="G24" s="237">
        <v>5416</v>
      </c>
      <c r="H24" s="237"/>
      <c r="I24" s="237">
        <v>3583</v>
      </c>
      <c r="J24" s="237"/>
      <c r="K24" s="237">
        <v>3218</v>
      </c>
      <c r="L24" s="237"/>
      <c r="M24" s="237">
        <v>1562</v>
      </c>
      <c r="N24" s="237"/>
      <c r="O24" s="237">
        <v>3082</v>
      </c>
      <c r="P24" s="237"/>
      <c r="Q24" s="237">
        <v>562</v>
      </c>
      <c r="R24" s="237"/>
      <c r="S24" s="237">
        <v>1757</v>
      </c>
      <c r="T24" s="237"/>
    </row>
    <row r="25" spans="1:20" s="121" customFormat="1" ht="15.75" customHeight="1">
      <c r="A25" s="122"/>
      <c r="B25" s="78" t="s">
        <v>405</v>
      </c>
      <c r="C25" s="332">
        <f t="shared" si="0"/>
        <v>27763</v>
      </c>
      <c r="D25" s="237"/>
      <c r="E25" s="237">
        <v>7631</v>
      </c>
      <c r="F25" s="237"/>
      <c r="G25" s="237">
        <v>5487</v>
      </c>
      <c r="H25" s="237"/>
      <c r="I25" s="237">
        <v>3908</v>
      </c>
      <c r="J25" s="237"/>
      <c r="K25" s="237">
        <v>3429</v>
      </c>
      <c r="L25" s="237"/>
      <c r="M25" s="237">
        <v>2186</v>
      </c>
      <c r="N25" s="237"/>
      <c r="O25" s="237">
        <v>2410</v>
      </c>
      <c r="P25" s="237"/>
      <c r="Q25" s="237">
        <v>1255</v>
      </c>
      <c r="R25" s="237"/>
      <c r="S25" s="237">
        <v>1457</v>
      </c>
      <c r="T25" s="237"/>
    </row>
    <row r="26" spans="1:20" s="121" customFormat="1" ht="15.75" customHeight="1">
      <c r="A26" s="122"/>
      <c r="B26" s="241" t="s">
        <v>406</v>
      </c>
      <c r="C26" s="332">
        <f t="shared" si="0"/>
        <v>27140</v>
      </c>
      <c r="D26" s="237"/>
      <c r="E26" s="237">
        <v>6303</v>
      </c>
      <c r="F26" s="237"/>
      <c r="G26" s="237">
        <v>4863</v>
      </c>
      <c r="H26" s="237"/>
      <c r="I26" s="237">
        <v>3765</v>
      </c>
      <c r="J26" s="237"/>
      <c r="K26" s="237">
        <v>3320</v>
      </c>
      <c r="L26" s="237"/>
      <c r="M26" s="237">
        <v>2410</v>
      </c>
      <c r="N26" s="237"/>
      <c r="O26" s="237">
        <v>3208</v>
      </c>
      <c r="P26" s="237"/>
      <c r="Q26" s="237">
        <v>1757</v>
      </c>
      <c r="R26" s="237"/>
      <c r="S26" s="237">
        <v>1514</v>
      </c>
      <c r="T26" s="237"/>
    </row>
    <row r="27" spans="1:20" s="121" customFormat="1" ht="15.75" customHeight="1">
      <c r="A27" s="122"/>
      <c r="B27" s="241" t="s">
        <v>407</v>
      </c>
      <c r="C27" s="332">
        <f t="shared" si="0"/>
        <v>28672</v>
      </c>
      <c r="D27" s="237"/>
      <c r="E27" s="237">
        <v>6480</v>
      </c>
      <c r="F27" s="237"/>
      <c r="G27" s="237">
        <v>5951</v>
      </c>
      <c r="H27" s="237"/>
      <c r="I27" s="237">
        <v>3652</v>
      </c>
      <c r="J27" s="237"/>
      <c r="K27" s="237">
        <v>3453</v>
      </c>
      <c r="L27" s="237"/>
      <c r="M27" s="237">
        <v>1511</v>
      </c>
      <c r="N27" s="237"/>
      <c r="O27" s="237">
        <v>3740</v>
      </c>
      <c r="P27" s="237"/>
      <c r="Q27" s="237">
        <v>1265</v>
      </c>
      <c r="R27" s="237"/>
      <c r="S27" s="237">
        <v>2620</v>
      </c>
      <c r="T27" s="237"/>
    </row>
    <row r="28" spans="1:20" s="121" customFormat="1" ht="15.75" customHeight="1">
      <c r="A28" s="122"/>
      <c r="B28" s="78" t="s">
        <v>408</v>
      </c>
      <c r="C28" s="332">
        <f t="shared" si="0"/>
        <v>31110</v>
      </c>
      <c r="D28" s="237"/>
      <c r="E28" s="237">
        <v>6222</v>
      </c>
      <c r="F28" s="237"/>
      <c r="G28" s="237">
        <v>4522</v>
      </c>
      <c r="H28" s="237"/>
      <c r="I28" s="237">
        <v>2968</v>
      </c>
      <c r="J28" s="237"/>
      <c r="K28" s="237">
        <v>2270</v>
      </c>
      <c r="L28" s="237"/>
      <c r="M28" s="237">
        <v>1714</v>
      </c>
      <c r="N28" s="237"/>
      <c r="O28" s="237">
        <v>6239</v>
      </c>
      <c r="P28" s="237"/>
      <c r="Q28" s="237">
        <v>1283</v>
      </c>
      <c r="R28" s="237"/>
      <c r="S28" s="237">
        <v>5892</v>
      </c>
      <c r="T28" s="237"/>
    </row>
    <row r="29" spans="1:20" s="121" customFormat="1" ht="15.75" customHeight="1">
      <c r="A29" s="122"/>
      <c r="B29" s="78" t="s">
        <v>409</v>
      </c>
      <c r="C29" s="332">
        <f t="shared" si="0"/>
        <v>26763</v>
      </c>
      <c r="D29" s="237"/>
      <c r="E29" s="237">
        <v>6669</v>
      </c>
      <c r="F29" s="237"/>
      <c r="G29" s="237">
        <v>4847</v>
      </c>
      <c r="H29" s="237"/>
      <c r="I29" s="237">
        <v>2427</v>
      </c>
      <c r="J29" s="237"/>
      <c r="K29" s="237">
        <v>2191</v>
      </c>
      <c r="L29" s="237" t="s">
        <v>415</v>
      </c>
      <c r="M29" s="237">
        <v>422</v>
      </c>
      <c r="N29" s="237"/>
      <c r="O29" s="237">
        <v>5371</v>
      </c>
      <c r="P29" s="237"/>
      <c r="Q29" s="237">
        <v>55</v>
      </c>
      <c r="R29" s="237"/>
      <c r="S29" s="237">
        <v>4781</v>
      </c>
      <c r="T29" s="237"/>
    </row>
    <row r="30" spans="1:20" s="121" customFormat="1" ht="15.75" customHeight="1">
      <c r="A30" s="122"/>
      <c r="B30" s="78" t="s">
        <v>410</v>
      </c>
      <c r="C30" s="332">
        <f>SUM(E30:S30)</f>
        <v>28460</v>
      </c>
      <c r="D30" s="237"/>
      <c r="E30" s="237">
        <v>6478</v>
      </c>
      <c r="F30" s="237"/>
      <c r="G30" s="237">
        <v>4699</v>
      </c>
      <c r="H30" s="237"/>
      <c r="I30" s="237">
        <v>2537</v>
      </c>
      <c r="J30" s="237"/>
      <c r="K30" s="237">
        <v>2620</v>
      </c>
      <c r="L30" s="237"/>
      <c r="M30" s="237">
        <v>1393</v>
      </c>
      <c r="N30" s="237"/>
      <c r="O30" s="237">
        <v>4726</v>
      </c>
      <c r="P30" s="237"/>
      <c r="Q30" s="237">
        <v>47</v>
      </c>
      <c r="R30" s="237"/>
      <c r="S30" s="237">
        <v>5960</v>
      </c>
      <c r="T30" s="237"/>
    </row>
    <row r="31" spans="1:20" s="121" customFormat="1" ht="15.75" customHeight="1">
      <c r="A31" s="122"/>
      <c r="B31" s="78" t="s">
        <v>411</v>
      </c>
      <c r="C31" s="332">
        <f>SUM(E31:S31)</f>
        <v>28462</v>
      </c>
      <c r="D31" s="237"/>
      <c r="E31" s="237">
        <v>6731</v>
      </c>
      <c r="F31" s="237"/>
      <c r="G31" s="237">
        <v>5157</v>
      </c>
      <c r="H31" s="237"/>
      <c r="I31" s="237">
        <v>3078</v>
      </c>
      <c r="J31" s="237"/>
      <c r="K31" s="237">
        <v>4095</v>
      </c>
      <c r="L31" s="237"/>
      <c r="M31" s="237">
        <v>937</v>
      </c>
      <c r="N31" s="237"/>
      <c r="O31" s="237">
        <v>3714</v>
      </c>
      <c r="P31" s="237"/>
      <c r="Q31" s="237">
        <v>16</v>
      </c>
      <c r="R31" s="237"/>
      <c r="S31" s="237">
        <v>4734</v>
      </c>
      <c r="T31" s="237"/>
    </row>
    <row r="32" spans="1:20" s="2" customFormat="1" ht="9" customHeight="1">
      <c r="A32" s="60"/>
      <c r="B32" s="9"/>
      <c r="C32" s="101"/>
      <c r="D32" s="101"/>
      <c r="E32" s="92"/>
      <c r="F32" s="101"/>
      <c r="G32" s="92"/>
      <c r="H32" s="101"/>
      <c r="I32" s="101"/>
      <c r="J32" s="101"/>
      <c r="K32" s="92"/>
      <c r="L32" s="101"/>
      <c r="M32" s="92"/>
      <c r="N32" s="101"/>
      <c r="O32" s="92"/>
      <c r="P32" s="101"/>
      <c r="Q32" s="92"/>
      <c r="R32" s="101"/>
      <c r="S32" s="92"/>
      <c r="T32" s="101"/>
    </row>
    <row r="33" spans="1:20" s="121" customFormat="1" ht="15.75" customHeight="1">
      <c r="A33" s="122">
        <v>2002</v>
      </c>
      <c r="B33" s="166" t="s">
        <v>412</v>
      </c>
      <c r="C33" s="332">
        <f>SUM(E33:S33)</f>
        <v>26352</v>
      </c>
      <c r="D33" s="237"/>
      <c r="E33" s="332">
        <v>7604</v>
      </c>
      <c r="F33" s="237"/>
      <c r="G33" s="332">
        <v>5081</v>
      </c>
      <c r="H33" s="237"/>
      <c r="I33" s="332">
        <v>2989</v>
      </c>
      <c r="J33" s="237" t="s">
        <v>415</v>
      </c>
      <c r="K33" s="332">
        <v>3313</v>
      </c>
      <c r="L33" s="237" t="s">
        <v>415</v>
      </c>
      <c r="M33" s="332">
        <v>506</v>
      </c>
      <c r="N33" s="237"/>
      <c r="O33" s="332">
        <v>3145</v>
      </c>
      <c r="P33" s="237"/>
      <c r="Q33" s="332">
        <v>27</v>
      </c>
      <c r="R33" s="237"/>
      <c r="S33" s="332">
        <v>3687</v>
      </c>
      <c r="T33" s="237"/>
    </row>
    <row r="34" spans="1:20" s="121" customFormat="1" ht="15.75" customHeight="1">
      <c r="A34" s="122"/>
      <c r="B34" s="78" t="s">
        <v>413</v>
      </c>
      <c r="C34" s="332">
        <f>SUM(E34:S34)</f>
        <v>16407</v>
      </c>
      <c r="D34" s="237"/>
      <c r="E34" s="332">
        <v>5634</v>
      </c>
      <c r="F34" s="237"/>
      <c r="G34" s="332">
        <v>3986</v>
      </c>
      <c r="H34" s="237"/>
      <c r="I34" s="332">
        <v>1494</v>
      </c>
      <c r="J34" s="237"/>
      <c r="K34" s="332">
        <v>2335</v>
      </c>
      <c r="L34" s="237"/>
      <c r="M34" s="332">
        <v>676</v>
      </c>
      <c r="N34" s="237"/>
      <c r="O34" s="332">
        <v>1636</v>
      </c>
      <c r="P34" s="237"/>
      <c r="Q34" s="332">
        <v>12</v>
      </c>
      <c r="R34" s="237"/>
      <c r="S34" s="332">
        <v>634</v>
      </c>
      <c r="T34" s="237"/>
    </row>
    <row r="35" spans="1:20" s="84" customFormat="1" ht="15.75" customHeight="1">
      <c r="A35" s="242"/>
      <c r="B35" s="68" t="s">
        <v>125</v>
      </c>
      <c r="C35" s="123">
        <f>SUM(C33:C34)</f>
        <v>42759</v>
      </c>
      <c r="D35" s="123"/>
      <c r="E35" s="123">
        <f>SUM(E33:E34)</f>
        <v>13238</v>
      </c>
      <c r="F35" s="123"/>
      <c r="G35" s="123">
        <f>SUM(G33:G34)</f>
        <v>9067</v>
      </c>
      <c r="H35" s="123"/>
      <c r="I35" s="123">
        <f>SUM(I33:I34)</f>
        <v>4483</v>
      </c>
      <c r="J35" s="123"/>
      <c r="K35" s="123">
        <f>SUM(K33:K34)</f>
        <v>5648</v>
      </c>
      <c r="L35" s="123"/>
      <c r="M35" s="123">
        <f>SUM(M33:M34)</f>
        <v>1182</v>
      </c>
      <c r="N35" s="123"/>
      <c r="O35" s="123">
        <f>SUM(O33:O34)</f>
        <v>4781</v>
      </c>
      <c r="P35" s="123"/>
      <c r="Q35" s="123">
        <f>SUM(Q33:Q34)</f>
        <v>39</v>
      </c>
      <c r="R35" s="123"/>
      <c r="S35" s="123">
        <f>SUM(S33:S34)</f>
        <v>4321</v>
      </c>
      <c r="T35" s="123"/>
    </row>
    <row r="36" spans="1:20" s="121" customFormat="1" ht="9" customHeight="1">
      <c r="A36" s="257"/>
      <c r="B36" s="247"/>
      <c r="C36" s="379"/>
      <c r="D36" s="379"/>
      <c r="E36" s="379"/>
      <c r="F36" s="379"/>
      <c r="G36" s="379"/>
      <c r="H36" s="379"/>
      <c r="I36" s="379"/>
      <c r="J36" s="379"/>
      <c r="K36" s="379"/>
      <c r="L36" s="379"/>
      <c r="M36" s="379"/>
      <c r="N36" s="379"/>
      <c r="O36" s="379"/>
      <c r="P36" s="379"/>
      <c r="Q36" s="379"/>
      <c r="R36" s="379"/>
      <c r="S36" s="379"/>
      <c r="T36" s="379"/>
    </row>
    <row r="37" spans="1:22" s="121" customFormat="1" ht="14.25" customHeight="1">
      <c r="A37" s="327" t="s">
        <v>748</v>
      </c>
      <c r="B37" s="298" t="s">
        <v>750</v>
      </c>
      <c r="C37" s="225"/>
      <c r="D37" s="225"/>
      <c r="E37" s="225"/>
      <c r="F37" s="225"/>
      <c r="G37" s="315" t="s">
        <v>733</v>
      </c>
      <c r="H37" s="316" t="s">
        <v>734</v>
      </c>
      <c r="I37" s="326"/>
      <c r="J37" s="225"/>
      <c r="K37" s="225"/>
      <c r="L37" s="225"/>
      <c r="M37" s="225"/>
      <c r="N37" s="225"/>
      <c r="R37" s="225"/>
      <c r="S37" s="225"/>
      <c r="T37" s="84"/>
      <c r="U37" s="120"/>
      <c r="V37" s="120"/>
    </row>
    <row r="38" spans="1:22" s="121" customFormat="1" ht="11.25" customHeight="1">
      <c r="A38" s="327"/>
      <c r="B38" s="225" t="s">
        <v>14</v>
      </c>
      <c r="C38" s="225"/>
      <c r="D38" s="225"/>
      <c r="E38" s="225"/>
      <c r="F38" s="225"/>
      <c r="G38" s="317"/>
      <c r="H38" s="317" t="s">
        <v>735</v>
      </c>
      <c r="I38" s="326"/>
      <c r="J38" s="225"/>
      <c r="K38" s="359"/>
      <c r="L38" s="359"/>
      <c r="M38" s="359"/>
      <c r="N38" s="359"/>
      <c r="R38" s="359"/>
      <c r="S38" s="359"/>
      <c r="T38" s="120"/>
      <c r="U38" s="120"/>
      <c r="V38" s="120"/>
    </row>
    <row r="39" spans="1:22" s="121" customFormat="1" ht="11.25" customHeight="1">
      <c r="A39" s="326"/>
      <c r="B39" s="311" t="s">
        <v>821</v>
      </c>
      <c r="C39" s="326"/>
      <c r="D39" s="326"/>
      <c r="E39" s="326"/>
      <c r="F39" s="326"/>
      <c r="G39" s="364"/>
      <c r="H39" s="360" t="s">
        <v>785</v>
      </c>
      <c r="I39" s="364"/>
      <c r="J39" s="326"/>
      <c r="K39" s="364"/>
      <c r="L39" s="364"/>
      <c r="M39" s="364"/>
      <c r="N39" s="364"/>
      <c r="R39" s="364"/>
      <c r="S39" s="364"/>
      <c r="T39" s="124"/>
      <c r="U39" s="124"/>
      <c r="V39" s="124"/>
    </row>
    <row r="40" spans="1:20" s="2" customFormat="1" ht="15.75" customHeight="1">
      <c r="A40" s="96"/>
      <c r="B40" s="23"/>
      <c r="C40" s="99"/>
      <c r="D40" s="99"/>
      <c r="E40" s="99"/>
      <c r="F40" s="99"/>
      <c r="G40" s="99"/>
      <c r="H40" s="99"/>
      <c r="I40" s="99"/>
      <c r="J40" s="99"/>
      <c r="K40" s="99"/>
      <c r="L40" s="99"/>
      <c r="M40" s="99"/>
      <c r="N40" s="99"/>
      <c r="O40" s="99"/>
      <c r="P40" s="99"/>
      <c r="Q40" s="99"/>
      <c r="R40" s="99"/>
      <c r="S40" s="99"/>
      <c r="T40" s="99"/>
    </row>
    <row r="41" spans="1:12" ht="16.5" customHeight="1">
      <c r="A41" s="9" t="s">
        <v>818</v>
      </c>
      <c r="B41" s="7" t="s">
        <v>819</v>
      </c>
      <c r="K41" s="63"/>
      <c r="L41" s="63"/>
    </row>
    <row r="42" spans="1:12" ht="15.75" customHeight="1">
      <c r="A42" s="80" t="s">
        <v>745</v>
      </c>
      <c r="B42" s="9" t="s">
        <v>416</v>
      </c>
      <c r="G42" s="126"/>
      <c r="K42" s="404"/>
      <c r="L42" s="63"/>
    </row>
    <row r="43" spans="1:12" ht="16.5" customHeight="1">
      <c r="A43" s="80"/>
      <c r="B43" s="377" t="s">
        <v>417</v>
      </c>
      <c r="G43" s="126"/>
      <c r="K43" s="404"/>
      <c r="L43" s="63"/>
    </row>
    <row r="44" spans="1:20" ht="17.25" customHeight="1">
      <c r="A44" s="10"/>
      <c r="B44" s="81"/>
      <c r="G44" s="126"/>
      <c r="K44" s="405"/>
      <c r="T44" s="307" t="s">
        <v>793</v>
      </c>
    </row>
    <row r="45" spans="1:20" s="340" customFormat="1" ht="15" customHeight="1">
      <c r="A45" s="1146" t="s">
        <v>418</v>
      </c>
      <c r="B45" s="1146"/>
      <c r="C45" s="338"/>
      <c r="D45" s="339"/>
      <c r="E45" s="1114" t="s">
        <v>804</v>
      </c>
      <c r="F45" s="1120"/>
      <c r="G45" s="1120"/>
      <c r="H45" s="1120"/>
      <c r="I45" s="1114" t="s">
        <v>805</v>
      </c>
      <c r="J45" s="1107"/>
      <c r="K45" s="1107"/>
      <c r="L45" s="1107"/>
      <c r="M45" s="1114" t="s">
        <v>806</v>
      </c>
      <c r="N45" s="1107"/>
      <c r="O45" s="1107"/>
      <c r="P45" s="1107"/>
      <c r="Q45" s="1114" t="s">
        <v>807</v>
      </c>
      <c r="R45" s="1107"/>
      <c r="S45" s="1107"/>
      <c r="T45" s="1107"/>
    </row>
    <row r="46" spans="1:20" s="340" customFormat="1" ht="15" customHeight="1">
      <c r="A46" s="1147"/>
      <c r="B46" s="1147"/>
      <c r="C46" s="299"/>
      <c r="D46" s="300"/>
      <c r="E46" s="1097" t="s">
        <v>808</v>
      </c>
      <c r="F46" s="1098"/>
      <c r="G46" s="1098"/>
      <c r="H46" s="1098"/>
      <c r="I46" s="1097" t="s">
        <v>809</v>
      </c>
      <c r="J46" s="1098"/>
      <c r="K46" s="1098"/>
      <c r="L46" s="1098"/>
      <c r="M46" s="1097" t="s">
        <v>810</v>
      </c>
      <c r="N46" s="1098"/>
      <c r="O46" s="1098"/>
      <c r="P46" s="1098"/>
      <c r="Q46" s="1097" t="s">
        <v>811</v>
      </c>
      <c r="R46" s="1098"/>
      <c r="S46" s="1098"/>
      <c r="T46" s="1098"/>
    </row>
    <row r="47" spans="1:20" s="340" customFormat="1" ht="15" customHeight="1">
      <c r="A47" s="1147"/>
      <c r="B47" s="1147"/>
      <c r="C47" s="1118" t="s">
        <v>728</v>
      </c>
      <c r="D47" s="1143"/>
      <c r="E47" s="1097" t="s">
        <v>814</v>
      </c>
      <c r="F47" s="1098"/>
      <c r="G47" s="1104"/>
      <c r="H47" s="1104"/>
      <c r="I47" s="887" t="s">
        <v>816</v>
      </c>
      <c r="J47" s="888"/>
      <c r="K47" s="888"/>
      <c r="L47" s="1099"/>
      <c r="M47" s="887" t="s">
        <v>11</v>
      </c>
      <c r="N47" s="888"/>
      <c r="O47" s="888"/>
      <c r="P47" s="1099"/>
      <c r="Q47" s="887" t="s">
        <v>10</v>
      </c>
      <c r="R47" s="888"/>
      <c r="S47" s="842"/>
      <c r="T47" s="842"/>
    </row>
    <row r="48" spans="1:20" s="340" customFormat="1" ht="14.25" customHeight="1">
      <c r="A48" s="1147"/>
      <c r="B48" s="1147"/>
      <c r="C48" s="1149" t="s">
        <v>731</v>
      </c>
      <c r="D48" s="1150"/>
      <c r="E48" s="1133" t="s">
        <v>746</v>
      </c>
      <c r="F48" s="1134"/>
      <c r="G48" s="1073" t="s">
        <v>419</v>
      </c>
      <c r="H48" s="886"/>
      <c r="I48" s="1133" t="s">
        <v>746</v>
      </c>
      <c r="J48" s="1134"/>
      <c r="K48" s="1073" t="s">
        <v>419</v>
      </c>
      <c r="L48" s="886"/>
      <c r="M48" s="1133" t="s">
        <v>746</v>
      </c>
      <c r="N48" s="1134"/>
      <c r="O48" s="1073" t="s">
        <v>419</v>
      </c>
      <c r="P48" s="886"/>
      <c r="Q48" s="1133" t="s">
        <v>746</v>
      </c>
      <c r="R48" s="1134"/>
      <c r="S48" s="1073" t="s">
        <v>419</v>
      </c>
      <c r="T48" s="893"/>
    </row>
    <row r="49" spans="1:20" s="340" customFormat="1" ht="39" customHeight="1">
      <c r="A49" s="1147"/>
      <c r="B49" s="1147"/>
      <c r="C49" s="341"/>
      <c r="D49" s="342"/>
      <c r="E49" s="1137" t="s">
        <v>747</v>
      </c>
      <c r="F49" s="1138"/>
      <c r="G49" s="852" t="s">
        <v>823</v>
      </c>
      <c r="H49" s="1139"/>
      <c r="I49" s="1137" t="s">
        <v>747</v>
      </c>
      <c r="J49" s="1138"/>
      <c r="K49" s="852" t="s">
        <v>823</v>
      </c>
      <c r="L49" s="1139"/>
      <c r="M49" s="1137" t="s">
        <v>747</v>
      </c>
      <c r="N49" s="1138"/>
      <c r="O49" s="852" t="s">
        <v>823</v>
      </c>
      <c r="P49" s="1139"/>
      <c r="Q49" s="1137" t="s">
        <v>747</v>
      </c>
      <c r="R49" s="1138"/>
      <c r="S49" s="852" t="s">
        <v>823</v>
      </c>
      <c r="T49" s="1140"/>
    </row>
    <row r="50" spans="1:20" s="132" customFormat="1" ht="27" customHeight="1">
      <c r="A50" s="1148"/>
      <c r="B50" s="1148"/>
      <c r="C50" s="343"/>
      <c r="D50" s="344"/>
      <c r="E50" s="1135" t="s">
        <v>700</v>
      </c>
      <c r="F50" s="1136"/>
      <c r="G50" s="1076" t="s">
        <v>420</v>
      </c>
      <c r="H50" s="1084"/>
      <c r="I50" s="1135" t="s">
        <v>700</v>
      </c>
      <c r="J50" s="1136"/>
      <c r="K50" s="1076" t="s">
        <v>420</v>
      </c>
      <c r="L50" s="1084"/>
      <c r="M50" s="1135" t="s">
        <v>700</v>
      </c>
      <c r="N50" s="1136"/>
      <c r="O50" s="1076" t="s">
        <v>420</v>
      </c>
      <c r="P50" s="1084"/>
      <c r="Q50" s="1135" t="s">
        <v>700</v>
      </c>
      <c r="R50" s="1136"/>
      <c r="S50" s="1076" t="s">
        <v>420</v>
      </c>
      <c r="T50" s="1077"/>
    </row>
    <row r="51" spans="1:20" s="20" customFormat="1" ht="15" customHeight="1">
      <c r="A51" s="820">
        <v>1</v>
      </c>
      <c r="B51" s="820"/>
      <c r="C51" s="887">
        <v>2</v>
      </c>
      <c r="D51" s="888"/>
      <c r="E51" s="844">
        <v>3</v>
      </c>
      <c r="F51" s="820"/>
      <c r="G51" s="844">
        <v>4</v>
      </c>
      <c r="H51" s="820"/>
      <c r="I51" s="844">
        <v>5</v>
      </c>
      <c r="J51" s="820"/>
      <c r="K51" s="844">
        <v>6</v>
      </c>
      <c r="L51" s="821"/>
      <c r="M51" s="844">
        <v>7</v>
      </c>
      <c r="N51" s="821"/>
      <c r="O51" s="844">
        <v>8</v>
      </c>
      <c r="P51" s="821"/>
      <c r="Q51" s="844">
        <v>9</v>
      </c>
      <c r="R51" s="821"/>
      <c r="S51" s="844">
        <v>10</v>
      </c>
      <c r="T51" s="820"/>
    </row>
    <row r="52" spans="1:20" s="2" customFormat="1" ht="9" customHeight="1">
      <c r="A52" s="60"/>
      <c r="B52" s="9"/>
      <c r="C52" s="101"/>
      <c r="D52" s="101"/>
      <c r="E52" s="92"/>
      <c r="F52" s="101"/>
      <c r="G52" s="92"/>
      <c r="H52" s="101"/>
      <c r="I52" s="101"/>
      <c r="J52" s="101"/>
      <c r="K52" s="92"/>
      <c r="L52" s="101"/>
      <c r="M52" s="92"/>
      <c r="N52" s="101"/>
      <c r="O52" s="92"/>
      <c r="P52" s="101"/>
      <c r="Q52" s="92"/>
      <c r="R52" s="101"/>
      <c r="S52" s="92"/>
      <c r="T52" s="101"/>
    </row>
    <row r="53" spans="1:20" s="144" customFormat="1" ht="15.75" customHeight="1">
      <c r="A53" s="165">
        <v>2000</v>
      </c>
      <c r="B53" s="214"/>
      <c r="C53" s="136">
        <v>94685</v>
      </c>
      <c r="D53" s="136"/>
      <c r="E53" s="136">
        <v>2640</v>
      </c>
      <c r="F53" s="136"/>
      <c r="G53" s="136">
        <v>0</v>
      </c>
      <c r="H53" s="136"/>
      <c r="I53" s="136">
        <v>4505</v>
      </c>
      <c r="J53" s="136"/>
      <c r="K53" s="136">
        <v>223</v>
      </c>
      <c r="L53" s="136"/>
      <c r="M53" s="136">
        <v>6105</v>
      </c>
      <c r="N53" s="136"/>
      <c r="O53" s="136">
        <v>680</v>
      </c>
      <c r="P53" s="136"/>
      <c r="Q53" s="136">
        <v>74673</v>
      </c>
      <c r="R53" s="136"/>
      <c r="S53" s="136">
        <v>5859</v>
      </c>
      <c r="T53" s="136"/>
    </row>
    <row r="54" spans="1:20" s="144" customFormat="1" ht="15.75" customHeight="1">
      <c r="A54" s="165">
        <v>2001</v>
      </c>
      <c r="B54" s="214"/>
      <c r="C54" s="136">
        <v>67203</v>
      </c>
      <c r="D54" s="136"/>
      <c r="E54" s="136">
        <v>4170</v>
      </c>
      <c r="F54" s="136"/>
      <c r="G54" s="136">
        <v>0</v>
      </c>
      <c r="H54" s="136"/>
      <c r="I54" s="136">
        <v>3137</v>
      </c>
      <c r="J54" s="136"/>
      <c r="K54" s="136">
        <v>736</v>
      </c>
      <c r="L54" s="136"/>
      <c r="M54" s="136">
        <v>17426</v>
      </c>
      <c r="N54" s="136"/>
      <c r="O54" s="136">
        <v>1173</v>
      </c>
      <c r="P54" s="136"/>
      <c r="Q54" s="136">
        <v>39356</v>
      </c>
      <c r="R54" s="136"/>
      <c r="S54" s="136">
        <v>1205</v>
      </c>
      <c r="T54" s="136"/>
    </row>
    <row r="55" spans="1:20" s="121" customFormat="1" ht="9" customHeight="1">
      <c r="A55" s="163"/>
      <c r="B55" s="79"/>
      <c r="C55" s="332"/>
      <c r="D55" s="332"/>
      <c r="E55" s="136"/>
      <c r="F55" s="332"/>
      <c r="G55" s="136"/>
      <c r="H55" s="332"/>
      <c r="I55" s="332"/>
      <c r="J55" s="332"/>
      <c r="K55" s="136"/>
      <c r="L55" s="332"/>
      <c r="M55" s="136"/>
      <c r="N55" s="332"/>
      <c r="O55" s="136"/>
      <c r="P55" s="332"/>
      <c r="Q55" s="136"/>
      <c r="R55" s="332"/>
      <c r="S55" s="136"/>
      <c r="T55" s="332"/>
    </row>
    <row r="56" spans="1:20" s="144" customFormat="1" ht="15.75" customHeight="1">
      <c r="A56" s="79">
        <v>2001</v>
      </c>
      <c r="B56" s="78" t="s">
        <v>709</v>
      </c>
      <c r="C56" s="136">
        <f aca="true" t="shared" si="1" ref="C56:C66">SUM(E56:S56)</f>
        <v>7359</v>
      </c>
      <c r="D56" s="163"/>
      <c r="E56" s="163">
        <v>278</v>
      </c>
      <c r="F56" s="163"/>
      <c r="G56" s="136">
        <v>0</v>
      </c>
      <c r="H56" s="163"/>
      <c r="I56" s="163">
        <v>523</v>
      </c>
      <c r="J56" s="163"/>
      <c r="K56" s="136">
        <v>0</v>
      </c>
      <c r="L56" s="214"/>
      <c r="M56" s="237">
        <v>376</v>
      </c>
      <c r="N56" s="214"/>
      <c r="O56" s="163">
        <v>90</v>
      </c>
      <c r="P56" s="214"/>
      <c r="Q56" s="136">
        <v>5860</v>
      </c>
      <c r="R56" s="163"/>
      <c r="S56" s="163">
        <v>232</v>
      </c>
      <c r="T56" s="163"/>
    </row>
    <row r="57" spans="1:20" s="144" customFormat="1" ht="15.75" customHeight="1">
      <c r="A57" s="79"/>
      <c r="B57" s="78" t="s">
        <v>710</v>
      </c>
      <c r="C57" s="136">
        <f t="shared" si="1"/>
        <v>6683</v>
      </c>
      <c r="D57" s="163"/>
      <c r="E57" s="163">
        <v>324</v>
      </c>
      <c r="F57" s="163"/>
      <c r="G57" s="136">
        <v>0</v>
      </c>
      <c r="H57" s="163"/>
      <c r="I57" s="163">
        <v>70</v>
      </c>
      <c r="J57" s="163"/>
      <c r="K57" s="136">
        <v>0</v>
      </c>
      <c r="L57" s="214"/>
      <c r="M57" s="237">
        <v>632</v>
      </c>
      <c r="N57" s="214"/>
      <c r="O57" s="163">
        <v>288</v>
      </c>
      <c r="P57" s="214"/>
      <c r="Q57" s="136">
        <v>5114</v>
      </c>
      <c r="R57" s="163"/>
      <c r="S57" s="163">
        <v>255</v>
      </c>
      <c r="T57" s="163"/>
    </row>
    <row r="58" spans="1:20" s="144" customFormat="1" ht="15.75" customHeight="1">
      <c r="A58" s="79"/>
      <c r="B58" s="78" t="s">
        <v>711</v>
      </c>
      <c r="C58" s="136">
        <f t="shared" si="1"/>
        <v>6532</v>
      </c>
      <c r="D58" s="163"/>
      <c r="E58" s="163">
        <v>352</v>
      </c>
      <c r="F58" s="163"/>
      <c r="G58" s="136">
        <v>0</v>
      </c>
      <c r="H58" s="163"/>
      <c r="I58" s="163">
        <v>265</v>
      </c>
      <c r="J58" s="163"/>
      <c r="K58" s="136">
        <v>23</v>
      </c>
      <c r="L58" s="214"/>
      <c r="M58" s="237">
        <v>826</v>
      </c>
      <c r="N58" s="214"/>
      <c r="O58" s="163">
        <v>317</v>
      </c>
      <c r="P58" s="214"/>
      <c r="Q58" s="136">
        <v>4417</v>
      </c>
      <c r="R58" s="163"/>
      <c r="S58" s="163">
        <v>332</v>
      </c>
      <c r="T58" s="163"/>
    </row>
    <row r="59" spans="1:20" s="144" customFormat="1" ht="15.75" customHeight="1">
      <c r="A59" s="79"/>
      <c r="B59" s="78" t="s">
        <v>712</v>
      </c>
      <c r="C59" s="136">
        <f t="shared" si="1"/>
        <v>4696</v>
      </c>
      <c r="D59" s="163"/>
      <c r="E59" s="163">
        <v>304</v>
      </c>
      <c r="F59" s="163"/>
      <c r="G59" s="136">
        <v>0</v>
      </c>
      <c r="H59" s="163"/>
      <c r="I59" s="163">
        <v>296</v>
      </c>
      <c r="J59" s="163"/>
      <c r="K59" s="136">
        <v>289</v>
      </c>
      <c r="L59" s="214"/>
      <c r="M59" s="237">
        <v>828</v>
      </c>
      <c r="N59" s="214"/>
      <c r="O59" s="136">
        <v>0</v>
      </c>
      <c r="P59" s="214"/>
      <c r="Q59" s="136">
        <v>2868</v>
      </c>
      <c r="R59" s="163"/>
      <c r="S59" s="163">
        <v>111</v>
      </c>
      <c r="T59" s="163"/>
    </row>
    <row r="60" spans="1:20" s="144" customFormat="1" ht="15.75" customHeight="1">
      <c r="A60" s="79"/>
      <c r="B60" s="78" t="s">
        <v>701</v>
      </c>
      <c r="C60" s="136">
        <f t="shared" si="1"/>
        <v>4491</v>
      </c>
      <c r="D60" s="163"/>
      <c r="E60" s="163">
        <v>345</v>
      </c>
      <c r="F60" s="163"/>
      <c r="G60" s="136">
        <v>0</v>
      </c>
      <c r="H60" s="163"/>
      <c r="I60" s="163">
        <v>276</v>
      </c>
      <c r="J60" s="163"/>
      <c r="K60" s="136">
        <v>361</v>
      </c>
      <c r="L60" s="214"/>
      <c r="M60" s="237">
        <v>861</v>
      </c>
      <c r="N60" s="214"/>
      <c r="O60" s="136">
        <v>0</v>
      </c>
      <c r="P60" s="214"/>
      <c r="Q60" s="136">
        <v>2648</v>
      </c>
      <c r="R60" s="163"/>
      <c r="S60" s="136">
        <v>0</v>
      </c>
      <c r="T60" s="163"/>
    </row>
    <row r="61" spans="1:20" s="144" customFormat="1" ht="15.75" customHeight="1">
      <c r="A61" s="79"/>
      <c r="B61" s="241" t="s">
        <v>702</v>
      </c>
      <c r="C61" s="136">
        <f t="shared" si="1"/>
        <v>4750</v>
      </c>
      <c r="D61" s="163"/>
      <c r="E61" s="163">
        <v>418</v>
      </c>
      <c r="F61" s="163"/>
      <c r="G61" s="136">
        <v>0</v>
      </c>
      <c r="H61" s="163"/>
      <c r="I61" s="163">
        <v>441</v>
      </c>
      <c r="J61" s="163"/>
      <c r="K61" s="136">
        <v>0</v>
      </c>
      <c r="L61" s="214"/>
      <c r="M61" s="237">
        <v>936</v>
      </c>
      <c r="N61" s="214"/>
      <c r="O61" s="163">
        <v>33</v>
      </c>
      <c r="P61" s="214"/>
      <c r="Q61" s="136">
        <v>2913</v>
      </c>
      <c r="R61" s="163"/>
      <c r="S61" s="163">
        <v>9</v>
      </c>
      <c r="T61" s="163"/>
    </row>
    <row r="62" spans="1:20" s="144" customFormat="1" ht="15.75" customHeight="1">
      <c r="A62" s="79"/>
      <c r="B62" s="241" t="s">
        <v>703</v>
      </c>
      <c r="C62" s="136">
        <f t="shared" si="1"/>
        <v>3977</v>
      </c>
      <c r="D62" s="163"/>
      <c r="E62" s="163">
        <v>389</v>
      </c>
      <c r="F62" s="163"/>
      <c r="G62" s="136">
        <v>0</v>
      </c>
      <c r="H62" s="163"/>
      <c r="I62" s="163">
        <v>261</v>
      </c>
      <c r="J62" s="163"/>
      <c r="K62" s="136">
        <v>0</v>
      </c>
      <c r="L62" s="214"/>
      <c r="M62" s="237">
        <v>976</v>
      </c>
      <c r="N62" s="214"/>
      <c r="O62" s="163">
        <v>133</v>
      </c>
      <c r="P62" s="214"/>
      <c r="Q62" s="136">
        <v>2204</v>
      </c>
      <c r="R62" s="163"/>
      <c r="S62" s="163">
        <v>14</v>
      </c>
      <c r="T62" s="163"/>
    </row>
    <row r="63" spans="1:20" s="144" customFormat="1" ht="15.75" customHeight="1">
      <c r="A63" s="79"/>
      <c r="B63" s="78" t="s">
        <v>704</v>
      </c>
      <c r="C63" s="136">
        <f t="shared" si="1"/>
        <v>5066</v>
      </c>
      <c r="D63" s="163"/>
      <c r="E63" s="163">
        <v>511</v>
      </c>
      <c r="F63" s="163"/>
      <c r="G63" s="136">
        <v>0</v>
      </c>
      <c r="H63" s="163"/>
      <c r="I63" s="163">
        <v>347</v>
      </c>
      <c r="J63" s="163"/>
      <c r="K63" s="136">
        <v>0</v>
      </c>
      <c r="L63" s="214"/>
      <c r="M63" s="237">
        <v>1908</v>
      </c>
      <c r="N63" s="214"/>
      <c r="O63" s="163">
        <v>130</v>
      </c>
      <c r="P63" s="214"/>
      <c r="Q63" s="136">
        <v>2163</v>
      </c>
      <c r="R63" s="163"/>
      <c r="S63" s="163">
        <v>7</v>
      </c>
      <c r="T63" s="163"/>
    </row>
    <row r="64" spans="1:20" s="144" customFormat="1" ht="15.75" customHeight="1">
      <c r="A64" s="79"/>
      <c r="B64" s="78" t="s">
        <v>705</v>
      </c>
      <c r="C64" s="136">
        <f t="shared" si="1"/>
        <v>5631</v>
      </c>
      <c r="D64" s="163"/>
      <c r="E64" s="163">
        <v>267</v>
      </c>
      <c r="F64" s="163"/>
      <c r="G64" s="136">
        <v>0</v>
      </c>
      <c r="H64" s="163"/>
      <c r="I64" s="163">
        <v>118</v>
      </c>
      <c r="J64" s="163"/>
      <c r="K64" s="136">
        <v>0</v>
      </c>
      <c r="L64" s="214"/>
      <c r="M64" s="237">
        <v>2918</v>
      </c>
      <c r="N64" s="214"/>
      <c r="O64" s="237">
        <v>0</v>
      </c>
      <c r="P64" s="214"/>
      <c r="Q64" s="136">
        <v>2321</v>
      </c>
      <c r="R64" s="163"/>
      <c r="S64" s="163">
        <v>7</v>
      </c>
      <c r="T64" s="163"/>
    </row>
    <row r="65" spans="1:20" s="144" customFormat="1" ht="15.75" customHeight="1">
      <c r="A65" s="79"/>
      <c r="B65" s="78" t="s">
        <v>706</v>
      </c>
      <c r="C65" s="136">
        <f t="shared" si="1"/>
        <v>6518</v>
      </c>
      <c r="D65" s="163"/>
      <c r="E65" s="163">
        <v>311</v>
      </c>
      <c r="F65" s="163"/>
      <c r="G65" s="136">
        <v>0</v>
      </c>
      <c r="H65" s="163"/>
      <c r="I65" s="163">
        <v>115</v>
      </c>
      <c r="J65" s="163"/>
      <c r="K65" s="136">
        <v>0</v>
      </c>
      <c r="L65" s="214"/>
      <c r="M65" s="237">
        <v>3887</v>
      </c>
      <c r="N65" s="237"/>
      <c r="O65" s="237">
        <v>40</v>
      </c>
      <c r="P65" s="237"/>
      <c r="Q65" s="237">
        <v>2091</v>
      </c>
      <c r="R65" s="237"/>
      <c r="S65" s="237">
        <v>74</v>
      </c>
      <c r="T65" s="163"/>
    </row>
    <row r="66" spans="1:20" s="144" customFormat="1" ht="15.75" customHeight="1">
      <c r="A66" s="79"/>
      <c r="B66" s="78" t="s">
        <v>707</v>
      </c>
      <c r="C66" s="136">
        <f t="shared" si="1"/>
        <v>5463</v>
      </c>
      <c r="D66" s="136"/>
      <c r="E66" s="136">
        <v>441</v>
      </c>
      <c r="F66" s="136"/>
      <c r="G66" s="136">
        <v>0</v>
      </c>
      <c r="H66" s="136"/>
      <c r="I66" s="136">
        <v>66</v>
      </c>
      <c r="J66" s="136"/>
      <c r="K66" s="136">
        <v>0</v>
      </c>
      <c r="L66" s="136"/>
      <c r="M66" s="136">
        <v>2991</v>
      </c>
      <c r="N66" s="136"/>
      <c r="O66" s="136">
        <v>0</v>
      </c>
      <c r="P66" s="136"/>
      <c r="Q66" s="136">
        <v>1954</v>
      </c>
      <c r="R66" s="136"/>
      <c r="S66" s="136">
        <v>11</v>
      </c>
      <c r="T66" s="163"/>
    </row>
    <row r="67" spans="1:20" s="121" customFormat="1" ht="9" customHeight="1">
      <c r="A67" s="163"/>
      <c r="B67" s="79"/>
      <c r="C67" s="332"/>
      <c r="D67" s="332"/>
      <c r="E67" s="136"/>
      <c r="F67" s="332"/>
      <c r="G67" s="136"/>
      <c r="H67" s="332"/>
      <c r="I67" s="332"/>
      <c r="J67" s="332"/>
      <c r="K67" s="136"/>
      <c r="L67" s="332"/>
      <c r="M67" s="136"/>
      <c r="N67" s="332"/>
      <c r="O67" s="136"/>
      <c r="P67" s="332"/>
      <c r="Q67" s="136"/>
      <c r="R67" s="332"/>
      <c r="S67" s="136"/>
      <c r="T67" s="332"/>
    </row>
    <row r="68" spans="1:20" s="144" customFormat="1" ht="15.75" customHeight="1">
      <c r="A68" s="79">
        <v>2002</v>
      </c>
      <c r="B68" s="166" t="s">
        <v>708</v>
      </c>
      <c r="C68" s="136">
        <f>SUM(E68:S68)</f>
        <v>5474</v>
      </c>
      <c r="D68" s="136"/>
      <c r="E68" s="136">
        <v>360</v>
      </c>
      <c r="F68" s="136"/>
      <c r="G68" s="136">
        <v>0</v>
      </c>
      <c r="H68" s="136"/>
      <c r="I68" s="136">
        <v>147</v>
      </c>
      <c r="J68" s="136"/>
      <c r="K68" s="136">
        <v>0</v>
      </c>
      <c r="L68" s="136"/>
      <c r="M68" s="136">
        <v>2641</v>
      </c>
      <c r="N68" s="136"/>
      <c r="O68" s="136">
        <v>227</v>
      </c>
      <c r="P68" s="136"/>
      <c r="Q68" s="136">
        <v>2079</v>
      </c>
      <c r="R68" s="136"/>
      <c r="S68" s="136">
        <v>20</v>
      </c>
      <c r="T68" s="136"/>
    </row>
    <row r="69" spans="1:20" s="144" customFormat="1" ht="15.75" customHeight="1">
      <c r="A69" s="79"/>
      <c r="B69" s="78" t="s">
        <v>709</v>
      </c>
      <c r="C69" s="136">
        <f>SUM(E69:S69)</f>
        <v>2138</v>
      </c>
      <c r="D69" s="136"/>
      <c r="E69" s="136">
        <v>223</v>
      </c>
      <c r="F69" s="136"/>
      <c r="G69" s="136">
        <v>0</v>
      </c>
      <c r="H69" s="136"/>
      <c r="I69" s="136">
        <v>161</v>
      </c>
      <c r="J69" s="136"/>
      <c r="K69" s="136">
        <v>0</v>
      </c>
      <c r="L69" s="136"/>
      <c r="M69" s="136">
        <v>339</v>
      </c>
      <c r="N69" s="136"/>
      <c r="O69" s="136">
        <v>107</v>
      </c>
      <c r="P69" s="136"/>
      <c r="Q69" s="136">
        <v>1308</v>
      </c>
      <c r="R69" s="136"/>
      <c r="S69" s="136">
        <v>0</v>
      </c>
      <c r="T69" s="136"/>
    </row>
    <row r="70" spans="1:20" s="84" customFormat="1" ht="15.75" customHeight="1">
      <c r="A70" s="242"/>
      <c r="B70" s="68" t="s">
        <v>125</v>
      </c>
      <c r="C70" s="123">
        <f>SUM(C68:C69)</f>
        <v>7612</v>
      </c>
      <c r="D70" s="123"/>
      <c r="E70" s="123">
        <f>SUM(E68:E69)</f>
        <v>583</v>
      </c>
      <c r="F70" s="123"/>
      <c r="G70" s="123">
        <f>SUM(G68:G69)</f>
        <v>0</v>
      </c>
      <c r="H70" s="123"/>
      <c r="I70" s="123">
        <f>SUM(I68:I69)</f>
        <v>308</v>
      </c>
      <c r="J70" s="123"/>
      <c r="K70" s="123">
        <f>SUM(K68:K69)</f>
        <v>0</v>
      </c>
      <c r="L70" s="123"/>
      <c r="M70" s="123">
        <f>SUM(M68:M69)</f>
        <v>2980</v>
      </c>
      <c r="N70" s="123"/>
      <c r="O70" s="123">
        <f>SUM(O68:O69)</f>
        <v>334</v>
      </c>
      <c r="P70" s="123"/>
      <c r="Q70" s="123">
        <f>SUM(Q68:Q69)</f>
        <v>3387</v>
      </c>
      <c r="R70" s="123"/>
      <c r="S70" s="123">
        <f>SUM(S68:S69)</f>
        <v>20</v>
      </c>
      <c r="T70" s="123"/>
    </row>
    <row r="71" spans="1:20" s="2" customFormat="1" ht="9" customHeight="1">
      <c r="A71" s="74"/>
      <c r="B71" s="247"/>
      <c r="C71" s="129"/>
      <c r="D71" s="129"/>
      <c r="E71" s="95"/>
      <c r="F71" s="129"/>
      <c r="G71" s="95"/>
      <c r="H71" s="129"/>
      <c r="I71" s="129"/>
      <c r="J71" s="129"/>
      <c r="K71" s="95"/>
      <c r="L71" s="129"/>
      <c r="M71" s="95"/>
      <c r="N71" s="129"/>
      <c r="O71" s="95"/>
      <c r="P71" s="129"/>
      <c r="Q71" s="95"/>
      <c r="R71" s="129"/>
      <c r="S71" s="95"/>
      <c r="T71" s="129"/>
    </row>
    <row r="72" spans="1:16" s="144" customFormat="1" ht="14.25" customHeight="1">
      <c r="A72" s="280" t="s">
        <v>748</v>
      </c>
      <c r="B72" s="310" t="s">
        <v>750</v>
      </c>
      <c r="C72" s="193"/>
      <c r="D72" s="193"/>
      <c r="E72" s="193"/>
      <c r="F72" s="193"/>
      <c r="G72" s="194">
        <v>0</v>
      </c>
      <c r="H72" s="251" t="s">
        <v>822</v>
      </c>
      <c r="I72" s="193"/>
      <c r="O72" s="232"/>
      <c r="P72" s="195"/>
    </row>
    <row r="73" spans="1:16" s="144" customFormat="1" ht="12" customHeight="1">
      <c r="A73" s="280"/>
      <c r="B73" s="311" t="s">
        <v>14</v>
      </c>
      <c r="C73" s="193"/>
      <c r="D73" s="193"/>
      <c r="E73" s="311"/>
      <c r="F73" s="193"/>
      <c r="G73" s="193"/>
      <c r="H73" s="193" t="s">
        <v>749</v>
      </c>
      <c r="I73" s="193"/>
      <c r="O73" s="232"/>
      <c r="P73" s="196"/>
    </row>
    <row r="74" spans="1:16" s="144" customFormat="1" ht="12" customHeight="1">
      <c r="A74" s="280"/>
      <c r="B74" s="311" t="s">
        <v>821</v>
      </c>
      <c r="C74" s="193"/>
      <c r="D74" s="193"/>
      <c r="E74" s="311"/>
      <c r="F74" s="193"/>
      <c r="G74" s="193"/>
      <c r="H74" s="326" t="s">
        <v>465</v>
      </c>
      <c r="I74" s="193"/>
      <c r="O74" s="232"/>
      <c r="P74" s="360"/>
    </row>
    <row r="75" spans="6:16" s="144" customFormat="1" ht="15" customHeight="1">
      <c r="F75" s="193"/>
      <c r="G75" s="193"/>
      <c r="K75" s="145"/>
      <c r="L75" s="145"/>
      <c r="M75" s="145"/>
      <c r="N75" s="145"/>
      <c r="O75" s="145"/>
      <c r="P75" s="145"/>
    </row>
    <row r="76" spans="6:16" s="144" customFormat="1" ht="15" customHeight="1">
      <c r="F76" s="193"/>
      <c r="G76" s="193"/>
      <c r="K76" s="145"/>
      <c r="L76" s="145"/>
      <c r="M76" s="145"/>
      <c r="N76" s="145"/>
      <c r="O76" s="145"/>
      <c r="P76" s="145"/>
    </row>
    <row r="77" spans="11:16" s="20" customFormat="1" ht="15" customHeight="1">
      <c r="K77" s="137"/>
      <c r="L77" s="137"/>
      <c r="M77" s="137"/>
      <c r="N77" s="137"/>
      <c r="O77" s="137"/>
      <c r="P77" s="137"/>
    </row>
    <row r="78" spans="3:16" s="20" customFormat="1" ht="15" customHeight="1">
      <c r="C78" s="403"/>
      <c r="K78" s="137"/>
      <c r="L78" s="137"/>
      <c r="M78" s="137"/>
      <c r="N78" s="137"/>
      <c r="O78" s="137"/>
      <c r="P78" s="137"/>
    </row>
    <row r="79" spans="1:3" ht="18" customHeight="1">
      <c r="A79" s="20"/>
      <c r="C79" s="64"/>
    </row>
    <row r="80" ht="18" customHeight="1">
      <c r="A80" s="20"/>
    </row>
  </sheetData>
  <mergeCells count="99">
    <mergeCell ref="Q51:R51"/>
    <mergeCell ref="S51:T51"/>
    <mergeCell ref="I51:J51"/>
    <mergeCell ref="A51:B51"/>
    <mergeCell ref="C51:D51"/>
    <mergeCell ref="E51:F51"/>
    <mergeCell ref="G51:H51"/>
    <mergeCell ref="K51:L51"/>
    <mergeCell ref="M51:N51"/>
    <mergeCell ref="O51:P51"/>
    <mergeCell ref="A45:B50"/>
    <mergeCell ref="E50:F50"/>
    <mergeCell ref="E47:H47"/>
    <mergeCell ref="I47:L47"/>
    <mergeCell ref="E45:H45"/>
    <mergeCell ref="I45:L45"/>
    <mergeCell ref="C48:D48"/>
    <mergeCell ref="G50:H50"/>
    <mergeCell ref="C47:D47"/>
    <mergeCell ref="E49:F49"/>
    <mergeCell ref="A16:B16"/>
    <mergeCell ref="C16:D16"/>
    <mergeCell ref="E16:F16"/>
    <mergeCell ref="G16:H16"/>
    <mergeCell ref="G49:H49"/>
    <mergeCell ref="G48:H48"/>
    <mergeCell ref="E46:H46"/>
    <mergeCell ref="K14:L14"/>
    <mergeCell ref="Q16:R16"/>
    <mergeCell ref="C15:D15"/>
    <mergeCell ref="I16:J16"/>
    <mergeCell ref="K16:L16"/>
    <mergeCell ref="M16:N16"/>
    <mergeCell ref="O16:P16"/>
    <mergeCell ref="M15:N15"/>
    <mergeCell ref="O15:P15"/>
    <mergeCell ref="Q15:R15"/>
    <mergeCell ref="C13:D13"/>
    <mergeCell ref="C12:D12"/>
    <mergeCell ref="K13:L13"/>
    <mergeCell ref="M14:N14"/>
    <mergeCell ref="E14:F14"/>
    <mergeCell ref="G14:H14"/>
    <mergeCell ref="E13:F13"/>
    <mergeCell ref="G13:H13"/>
    <mergeCell ref="I13:J13"/>
    <mergeCell ref="E12:H12"/>
    <mergeCell ref="Q12:T12"/>
    <mergeCell ref="S13:T13"/>
    <mergeCell ref="M13:N13"/>
    <mergeCell ref="O13:P13"/>
    <mergeCell ref="Q13:R13"/>
    <mergeCell ref="M12:P12"/>
    <mergeCell ref="I10:L10"/>
    <mergeCell ref="M10:P10"/>
    <mergeCell ref="Q10:T10"/>
    <mergeCell ref="E10:H10"/>
    <mergeCell ref="E11:H11"/>
    <mergeCell ref="I11:L11"/>
    <mergeCell ref="M11:P11"/>
    <mergeCell ref="Q11:T11"/>
    <mergeCell ref="I12:L12"/>
    <mergeCell ref="Q49:R49"/>
    <mergeCell ref="M46:P46"/>
    <mergeCell ref="Q46:T46"/>
    <mergeCell ref="O14:P14"/>
    <mergeCell ref="Q14:R14"/>
    <mergeCell ref="S14:T14"/>
    <mergeCell ref="S16:T16"/>
    <mergeCell ref="S15:T15"/>
    <mergeCell ref="M45:P45"/>
    <mergeCell ref="Q45:T45"/>
    <mergeCell ref="S49:T49"/>
    <mergeCell ref="S48:T48"/>
    <mergeCell ref="Q48:R48"/>
    <mergeCell ref="O48:P48"/>
    <mergeCell ref="M48:N48"/>
    <mergeCell ref="M47:P47"/>
    <mergeCell ref="Q47:T47"/>
    <mergeCell ref="Q50:R50"/>
    <mergeCell ref="S50:T50"/>
    <mergeCell ref="I49:J49"/>
    <mergeCell ref="K49:L49"/>
    <mergeCell ref="O49:P49"/>
    <mergeCell ref="I50:J50"/>
    <mergeCell ref="K50:L50"/>
    <mergeCell ref="M50:N50"/>
    <mergeCell ref="O50:P50"/>
    <mergeCell ref="M49:N49"/>
    <mergeCell ref="A10:B15"/>
    <mergeCell ref="I48:J48"/>
    <mergeCell ref="K48:L48"/>
    <mergeCell ref="E48:F48"/>
    <mergeCell ref="I46:L46"/>
    <mergeCell ref="E15:F15"/>
    <mergeCell ref="G15:H15"/>
    <mergeCell ref="I15:J15"/>
    <mergeCell ref="K15:L15"/>
    <mergeCell ref="I14:J14"/>
  </mergeCells>
  <printOptions horizontalCentered="1"/>
  <pageMargins left="0.7480314960629921" right="0.7480314960629921" top="0.3937007874015748" bottom="0.3937007874015748" header="0.3937007874015748" footer="0.31496062992125984"/>
  <pageSetup fitToHeight="1" fitToWidth="1" horizontalDpi="300" verticalDpi="300" orientation="portrait" paperSize="9" scale="63" r:id="rId1"/>
  <headerFooter alignWithMargins="0">
    <oddFooter>&amp;R&amp;"Times New Roman,斜體"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X71"/>
  <sheetViews>
    <sheetView workbookViewId="0" topLeftCell="A13">
      <pane xSplit="2" ySplit="2" topLeftCell="G15" activePane="bottomRight" state="frozen"/>
      <selection pane="topLeft" activeCell="A13" sqref="A13"/>
      <selection pane="topRight" activeCell="C13" sqref="C13"/>
      <selection pane="bottomLeft" activeCell="A18" sqref="A18"/>
      <selection pane="bottomRight" activeCell="I146" sqref="I146"/>
    </sheetView>
  </sheetViews>
  <sheetFormatPr defaultColWidth="9.00390625" defaultRowHeight="18" customHeight="1"/>
  <cols>
    <col min="1" max="1" width="5.375" style="2" customWidth="1"/>
    <col min="2" max="2" width="27.375" style="2" customWidth="1"/>
    <col min="3" max="3" width="8.125" style="2" customWidth="1"/>
    <col min="4" max="4" width="0.875" style="2" customWidth="1"/>
    <col min="5" max="5" width="8.125" style="2" customWidth="1"/>
    <col min="6" max="6" width="0.875" style="2" customWidth="1"/>
    <col min="7" max="7" width="7.375" style="2" customWidth="1"/>
    <col min="8" max="8" width="1.4921875" style="2" customWidth="1"/>
    <col min="9" max="9" width="7.375" style="2" customWidth="1"/>
    <col min="10" max="10" width="0.875" style="2" customWidth="1"/>
    <col min="11" max="11" width="7.375" style="90" customWidth="1"/>
    <col min="12" max="12" width="0.875" style="90" customWidth="1"/>
    <col min="13" max="13" width="8.75390625" style="90" customWidth="1"/>
    <col min="14" max="14" width="0.875" style="90" customWidth="1"/>
    <col min="15" max="15" width="8.125" style="90" customWidth="1"/>
    <col min="16" max="16" width="0.875" style="90" customWidth="1"/>
    <col min="17" max="17" width="7.375" style="2" customWidth="1"/>
    <col min="18" max="18" width="0.875" style="90" customWidth="1"/>
    <col min="19" max="19" width="7.25390625" style="90" customWidth="1"/>
    <col min="20" max="20" width="0.875" style="90" customWidth="1"/>
    <col min="21" max="21" width="7.375" style="90" customWidth="1"/>
    <col min="22" max="22" width="1.4921875" style="90" customWidth="1"/>
    <col min="23" max="23" width="8.875" style="2" customWidth="1"/>
    <col min="24" max="24" width="1.00390625" style="2" customWidth="1"/>
    <col min="25" max="25" width="5.625" style="2" customWidth="1"/>
    <col min="26" max="26" width="3.00390625" style="2" customWidth="1"/>
    <col min="27" max="27" width="6.50390625" style="2" customWidth="1"/>
    <col min="28" max="28" width="3.00390625" style="2" customWidth="1"/>
    <col min="29" max="29" width="6.50390625" style="2" customWidth="1"/>
    <col min="30" max="30" width="3.00390625" style="2" customWidth="1"/>
    <col min="31" max="31" width="5.625" style="2" customWidth="1"/>
    <col min="32" max="32" width="3.00390625" style="2" customWidth="1"/>
    <col min="33" max="16384" width="9.00390625" style="2" customWidth="1"/>
  </cols>
  <sheetData>
    <row r="1" spans="1:23" s="154" customFormat="1" ht="12" customHeight="1">
      <c r="A1" s="83"/>
      <c r="B1" s="25"/>
      <c r="C1" s="25"/>
      <c r="D1" s="25"/>
      <c r="E1" s="25"/>
      <c r="F1" s="25"/>
      <c r="G1" s="25"/>
      <c r="H1" s="25"/>
      <c r="I1" s="25"/>
      <c r="J1" s="25"/>
      <c r="K1" s="25"/>
      <c r="L1" s="25"/>
      <c r="M1" s="25"/>
      <c r="N1" s="25"/>
      <c r="O1" s="25"/>
      <c r="P1" s="25"/>
      <c r="Q1" s="25"/>
      <c r="R1" s="25"/>
      <c r="S1" s="25"/>
      <c r="T1" s="25"/>
      <c r="U1" s="25"/>
      <c r="V1" s="25"/>
      <c r="W1" s="25"/>
    </row>
    <row r="2" spans="1:24" s="154" customFormat="1" ht="17.25" customHeight="1">
      <c r="A2" s="366" t="s">
        <v>18</v>
      </c>
      <c r="B2" s="25"/>
      <c r="X2" s="3" t="s">
        <v>902</v>
      </c>
    </row>
    <row r="3" spans="1:24" s="154" customFormat="1" ht="17.25" customHeight="1">
      <c r="A3" s="367" t="s">
        <v>126</v>
      </c>
      <c r="B3" s="25"/>
      <c r="F3" s="25"/>
      <c r="G3" s="25"/>
      <c r="H3" s="25"/>
      <c r="I3" s="25"/>
      <c r="J3" s="25"/>
      <c r="K3" s="25"/>
      <c r="L3" s="25"/>
      <c r="M3" s="25"/>
      <c r="N3" s="25"/>
      <c r="O3" s="25"/>
      <c r="P3" s="25"/>
      <c r="Q3" s="25"/>
      <c r="R3" s="25"/>
      <c r="S3" s="25"/>
      <c r="T3" s="25"/>
      <c r="U3" s="25"/>
      <c r="V3" s="25"/>
      <c r="W3" s="25"/>
      <c r="X3" s="239" t="s">
        <v>903</v>
      </c>
    </row>
    <row r="4" spans="1:24" s="154" customFormat="1" ht="17.25" customHeight="1">
      <c r="A4" s="588" t="s">
        <v>781</v>
      </c>
      <c r="B4" s="29"/>
      <c r="C4" s="157"/>
      <c r="D4" s="157"/>
      <c r="E4" s="157"/>
      <c r="F4" s="29"/>
      <c r="G4" s="29"/>
      <c r="H4" s="29"/>
      <c r="I4" s="29"/>
      <c r="J4" s="29"/>
      <c r="K4" s="29"/>
      <c r="L4" s="29"/>
      <c r="M4" s="29"/>
      <c r="N4" s="29"/>
      <c r="O4" s="29"/>
      <c r="P4" s="29"/>
      <c r="Q4" s="29"/>
      <c r="R4" s="29"/>
      <c r="S4" s="29"/>
      <c r="T4" s="29"/>
      <c r="U4" s="29"/>
      <c r="V4" s="29"/>
      <c r="W4" s="29"/>
      <c r="X4" s="153" t="s">
        <v>904</v>
      </c>
    </row>
    <row r="5" spans="1:14" s="154" customFormat="1" ht="17.25" customHeight="1">
      <c r="A5" s="83"/>
      <c r="B5" s="25"/>
      <c r="C5" s="25"/>
      <c r="D5" s="25"/>
      <c r="E5" s="25"/>
      <c r="F5" s="25"/>
      <c r="G5" s="25"/>
      <c r="H5" s="25"/>
      <c r="I5" s="25"/>
      <c r="J5" s="25"/>
      <c r="K5" s="25"/>
      <c r="L5" s="25"/>
      <c r="M5" s="25"/>
      <c r="N5" s="25"/>
    </row>
    <row r="6" spans="1:14" s="154" customFormat="1" ht="12" customHeight="1">
      <c r="A6" s="83"/>
      <c r="B6" s="25"/>
      <c r="C6" s="25"/>
      <c r="D6" s="25"/>
      <c r="E6" s="25"/>
      <c r="F6" s="25"/>
      <c r="G6" s="25"/>
      <c r="H6" s="25"/>
      <c r="I6" s="25"/>
      <c r="J6" s="25"/>
      <c r="K6" s="25"/>
      <c r="L6" s="25"/>
      <c r="M6" s="25"/>
      <c r="N6" s="25"/>
    </row>
    <row r="7" spans="1:22" ht="16.5" customHeight="1">
      <c r="A7" s="58" t="s">
        <v>421</v>
      </c>
      <c r="B7" s="7" t="s">
        <v>422</v>
      </c>
      <c r="C7" s="99"/>
      <c r="D7" s="99"/>
      <c r="E7" s="99"/>
      <c r="F7" s="99"/>
      <c r="G7" s="99"/>
      <c r="H7" s="99"/>
      <c r="I7" s="99"/>
      <c r="J7" s="99"/>
      <c r="K7" s="100"/>
      <c r="L7" s="100"/>
      <c r="M7" s="100"/>
      <c r="N7" s="100"/>
      <c r="O7" s="100"/>
      <c r="P7" s="100"/>
      <c r="Q7" s="99"/>
      <c r="R7" s="99"/>
      <c r="S7" s="99"/>
      <c r="T7" s="99"/>
      <c r="U7" s="2"/>
      <c r="V7" s="2"/>
    </row>
    <row r="8" spans="1:22" s="150" customFormat="1" ht="17.25" customHeight="1">
      <c r="A8" s="5" t="s">
        <v>423</v>
      </c>
      <c r="B8" s="9" t="s">
        <v>424</v>
      </c>
      <c r="K8" s="109"/>
      <c r="L8" s="109"/>
      <c r="M8" s="151"/>
      <c r="N8" s="151"/>
      <c r="O8" s="151"/>
      <c r="P8" s="151"/>
      <c r="R8" s="151"/>
      <c r="S8" s="151"/>
      <c r="T8" s="151"/>
      <c r="U8" s="151"/>
      <c r="V8" s="151"/>
    </row>
    <row r="9" spans="2:22" s="150" customFormat="1" ht="16.5" customHeight="1">
      <c r="B9" s="2" t="s">
        <v>448</v>
      </c>
      <c r="K9" s="109"/>
      <c r="L9" s="109"/>
      <c r="M9" s="151"/>
      <c r="N9" s="151"/>
      <c r="O9" s="151"/>
      <c r="P9" s="151"/>
      <c r="R9" s="151"/>
      <c r="S9" s="151"/>
      <c r="T9" s="151"/>
      <c r="U9" s="151"/>
      <c r="V9" s="151"/>
    </row>
    <row r="10" spans="1:24" ht="14.25" customHeight="1">
      <c r="A10" s="11"/>
      <c r="B10" s="12"/>
      <c r="X10" s="278" t="s">
        <v>449</v>
      </c>
    </row>
    <row r="11" spans="1:24" s="15" customFormat="1" ht="15.75" customHeight="1">
      <c r="A11" s="1079" t="s">
        <v>327</v>
      </c>
      <c r="B11" s="1128"/>
      <c r="C11" s="355"/>
      <c r="D11" s="301"/>
      <c r="E11" s="921" t="s">
        <v>450</v>
      </c>
      <c r="F11" s="735"/>
      <c r="G11" s="735"/>
      <c r="H11" s="735"/>
      <c r="I11" s="735"/>
      <c r="J11" s="735"/>
      <c r="K11" s="735"/>
      <c r="L11" s="735"/>
      <c r="M11" s="735"/>
      <c r="N11" s="720"/>
      <c r="O11" s="929" t="s">
        <v>451</v>
      </c>
      <c r="P11" s="1175"/>
      <c r="Q11" s="927"/>
      <c r="R11" s="927"/>
      <c r="S11" s="927"/>
      <c r="T11" s="927"/>
      <c r="U11" s="927"/>
      <c r="V11" s="927"/>
      <c r="W11" s="927"/>
      <c r="X11" s="927"/>
    </row>
    <row r="12" spans="1:24" s="15" customFormat="1" ht="24.75" customHeight="1">
      <c r="A12" s="1129"/>
      <c r="B12" s="1130"/>
      <c r="D12" s="18"/>
      <c r="E12" s="304"/>
      <c r="F12" s="18"/>
      <c r="G12" s="1174" t="s">
        <v>452</v>
      </c>
      <c r="H12" s="933"/>
      <c r="I12" s="933"/>
      <c r="J12" s="930"/>
      <c r="K12" s="1173" t="s">
        <v>453</v>
      </c>
      <c r="L12" s="933"/>
      <c r="M12" s="933"/>
      <c r="N12" s="933"/>
      <c r="O12" s="355"/>
      <c r="P12" s="301"/>
      <c r="Q12" s="1173" t="s">
        <v>452</v>
      </c>
      <c r="R12" s="933"/>
      <c r="S12" s="933"/>
      <c r="T12" s="930"/>
      <c r="U12" s="1174" t="s">
        <v>453</v>
      </c>
      <c r="V12" s="933"/>
      <c r="W12" s="933"/>
      <c r="X12" s="933"/>
    </row>
    <row r="13" spans="1:24" s="97" customFormat="1" ht="28.5" customHeight="1">
      <c r="A13" s="1129"/>
      <c r="B13" s="1130"/>
      <c r="C13" s="736" t="s">
        <v>454</v>
      </c>
      <c r="D13" s="1158"/>
      <c r="E13" s="736" t="s">
        <v>455</v>
      </c>
      <c r="F13" s="1172"/>
      <c r="G13" s="929" t="s">
        <v>456</v>
      </c>
      <c r="H13" s="930"/>
      <c r="I13" s="1176" t="s">
        <v>457</v>
      </c>
      <c r="J13" s="917"/>
      <c r="K13" s="1171" t="s">
        <v>458</v>
      </c>
      <c r="L13" s="935"/>
      <c r="M13" s="1073" t="s">
        <v>459</v>
      </c>
      <c r="N13" s="886"/>
      <c r="O13" s="736" t="s">
        <v>455</v>
      </c>
      <c r="P13" s="737"/>
      <c r="Q13" s="1175" t="s">
        <v>456</v>
      </c>
      <c r="R13" s="933"/>
      <c r="S13" s="1171" t="s">
        <v>457</v>
      </c>
      <c r="T13" s="935"/>
      <c r="U13" s="1171" t="s">
        <v>458</v>
      </c>
      <c r="V13" s="935"/>
      <c r="W13" s="1073" t="s">
        <v>459</v>
      </c>
      <c r="X13" s="893"/>
    </row>
    <row r="14" spans="1:24" s="97" customFormat="1" ht="38.25" customHeight="1">
      <c r="A14" s="1129"/>
      <c r="B14" s="1130"/>
      <c r="C14" s="913" t="s">
        <v>460</v>
      </c>
      <c r="D14" s="908"/>
      <c r="E14" s="1157" t="s">
        <v>461</v>
      </c>
      <c r="F14" s="1156"/>
      <c r="G14" s="1151" t="s">
        <v>462</v>
      </c>
      <c r="H14" s="1152"/>
      <c r="I14" s="1168" t="s">
        <v>463</v>
      </c>
      <c r="J14" s="1168"/>
      <c r="K14" s="1151" t="s">
        <v>464</v>
      </c>
      <c r="L14" s="1152"/>
      <c r="M14" s="852" t="s">
        <v>466</v>
      </c>
      <c r="N14" s="1139"/>
      <c r="O14" s="1151" t="s">
        <v>461</v>
      </c>
      <c r="P14" s="1152"/>
      <c r="Q14" s="1168" t="s">
        <v>462</v>
      </c>
      <c r="R14" s="1168"/>
      <c r="S14" s="1151" t="s">
        <v>463</v>
      </c>
      <c r="T14" s="1152"/>
      <c r="U14" s="1151" t="s">
        <v>464</v>
      </c>
      <c r="V14" s="1152"/>
      <c r="W14" s="852" t="s">
        <v>466</v>
      </c>
      <c r="X14" s="1140"/>
    </row>
    <row r="15" spans="1:24" s="380" customFormat="1" ht="27" customHeight="1">
      <c r="A15" s="1131"/>
      <c r="B15" s="1132"/>
      <c r="C15" s="1169"/>
      <c r="D15" s="1170"/>
      <c r="E15" s="1169"/>
      <c r="F15" s="1170"/>
      <c r="G15" s="1179" t="s">
        <v>467</v>
      </c>
      <c r="H15" s="1163"/>
      <c r="I15" s="1177" t="s">
        <v>468</v>
      </c>
      <c r="J15" s="1177"/>
      <c r="K15" s="1166" t="s">
        <v>469</v>
      </c>
      <c r="L15" s="1178"/>
      <c r="M15" s="1076" t="s">
        <v>470</v>
      </c>
      <c r="N15" s="1084"/>
      <c r="O15" s="1169"/>
      <c r="P15" s="1180"/>
      <c r="Q15" s="1162" t="s">
        <v>467</v>
      </c>
      <c r="R15" s="1162"/>
      <c r="S15" s="1164" t="s">
        <v>468</v>
      </c>
      <c r="T15" s="1165"/>
      <c r="U15" s="1166" t="s">
        <v>469</v>
      </c>
      <c r="V15" s="1178"/>
      <c r="W15" s="1076" t="s">
        <v>470</v>
      </c>
      <c r="X15" s="1077"/>
    </row>
    <row r="16" spans="1:24" s="97" customFormat="1" ht="15" customHeight="1">
      <c r="A16" s="735">
        <v>1</v>
      </c>
      <c r="B16" s="735"/>
      <c r="C16" s="719">
        <v>2</v>
      </c>
      <c r="D16" s="735"/>
      <c r="E16" s="719">
        <v>3</v>
      </c>
      <c r="F16" s="735"/>
      <c r="G16" s="936">
        <v>4</v>
      </c>
      <c r="H16" s="937"/>
      <c r="I16" s="936">
        <v>5</v>
      </c>
      <c r="J16" s="937"/>
      <c r="K16" s="936">
        <v>6</v>
      </c>
      <c r="L16" s="937"/>
      <c r="M16" s="936">
        <v>7</v>
      </c>
      <c r="N16" s="937"/>
      <c r="O16" s="936">
        <v>8</v>
      </c>
      <c r="P16" s="937"/>
      <c r="Q16" s="936">
        <v>9</v>
      </c>
      <c r="R16" s="937"/>
      <c r="S16" s="936">
        <v>10</v>
      </c>
      <c r="T16" s="937"/>
      <c r="U16" s="936">
        <v>11</v>
      </c>
      <c r="V16" s="937"/>
      <c r="W16" s="936">
        <v>12</v>
      </c>
      <c r="X16" s="937"/>
    </row>
    <row r="17" spans="1:24" s="28" customFormat="1" ht="7.5" customHeight="1">
      <c r="A17" s="9"/>
      <c r="B17" s="59"/>
      <c r="C17" s="92"/>
      <c r="D17" s="92"/>
      <c r="E17" s="92"/>
      <c r="F17" s="92"/>
      <c r="G17" s="92"/>
      <c r="H17" s="92"/>
      <c r="I17" s="65"/>
      <c r="J17" s="65"/>
      <c r="K17" s="92"/>
      <c r="L17" s="92"/>
      <c r="M17" s="65"/>
      <c r="N17" s="65"/>
      <c r="O17" s="65"/>
      <c r="P17" s="93"/>
      <c r="Q17" s="65"/>
      <c r="R17" s="93"/>
      <c r="S17" s="65"/>
      <c r="T17" s="65"/>
      <c r="U17" s="65"/>
      <c r="V17" s="65"/>
      <c r="W17" s="65"/>
      <c r="X17" s="60"/>
    </row>
    <row r="18" spans="1:24" s="121" customFormat="1" ht="17.25" customHeight="1">
      <c r="A18" s="162">
        <v>2000</v>
      </c>
      <c r="B18" s="213"/>
      <c r="C18" s="136">
        <v>71261</v>
      </c>
      <c r="D18" s="136"/>
      <c r="E18" s="136">
        <v>34327</v>
      </c>
      <c r="F18" s="136"/>
      <c r="G18" s="136">
        <v>20245</v>
      </c>
      <c r="H18" s="136"/>
      <c r="I18" s="136">
        <v>10323</v>
      </c>
      <c r="J18" s="136"/>
      <c r="K18" s="136">
        <v>3603</v>
      </c>
      <c r="L18" s="136"/>
      <c r="M18" s="136">
        <v>156</v>
      </c>
      <c r="N18" s="136"/>
      <c r="O18" s="136">
        <v>36934</v>
      </c>
      <c r="P18" s="136"/>
      <c r="Q18" s="136">
        <v>23786</v>
      </c>
      <c r="R18" s="136"/>
      <c r="S18" s="136">
        <v>12664</v>
      </c>
      <c r="T18" s="136"/>
      <c r="U18" s="136">
        <v>444</v>
      </c>
      <c r="V18" s="136"/>
      <c r="W18" s="136">
        <v>40</v>
      </c>
      <c r="X18" s="136"/>
    </row>
    <row r="19" spans="1:24" s="121" customFormat="1" ht="17.25" customHeight="1">
      <c r="A19" s="162">
        <v>2001</v>
      </c>
      <c r="B19" s="421"/>
      <c r="C19" s="136">
        <v>66370</v>
      </c>
      <c r="D19" s="136"/>
      <c r="E19" s="136">
        <v>32843</v>
      </c>
      <c r="F19" s="136"/>
      <c r="G19" s="136">
        <v>20725</v>
      </c>
      <c r="H19" s="136"/>
      <c r="I19" s="136">
        <v>9843</v>
      </c>
      <c r="J19" s="136"/>
      <c r="K19" s="136">
        <v>2220</v>
      </c>
      <c r="L19" s="136"/>
      <c r="M19" s="136">
        <v>55</v>
      </c>
      <c r="N19" s="136"/>
      <c r="O19" s="136">
        <v>33527</v>
      </c>
      <c r="P19" s="136"/>
      <c r="Q19" s="136">
        <v>22092</v>
      </c>
      <c r="R19" s="136"/>
      <c r="S19" s="136">
        <v>10173</v>
      </c>
      <c r="T19" s="136"/>
      <c r="U19" s="136">
        <v>1141</v>
      </c>
      <c r="V19" s="136"/>
      <c r="W19" s="136">
        <v>121</v>
      </c>
      <c r="X19" s="136"/>
    </row>
    <row r="20" spans="1:24" s="144" customFormat="1" ht="8.25" customHeight="1">
      <c r="A20" s="79"/>
      <c r="B20" s="214"/>
      <c r="C20" s="136"/>
      <c r="D20" s="136"/>
      <c r="E20" s="136"/>
      <c r="F20" s="136"/>
      <c r="G20" s="136"/>
      <c r="H20" s="136"/>
      <c r="I20" s="217"/>
      <c r="J20" s="217"/>
      <c r="K20" s="136"/>
      <c r="L20" s="136"/>
      <c r="M20" s="217"/>
      <c r="N20" s="217"/>
      <c r="O20" s="217"/>
      <c r="P20" s="260"/>
      <c r="Q20" s="217"/>
      <c r="R20" s="260"/>
      <c r="S20" s="217"/>
      <c r="T20" s="217"/>
      <c r="U20" s="217"/>
      <c r="V20" s="217"/>
      <c r="W20" s="217"/>
      <c r="X20" s="163"/>
    </row>
    <row r="21" spans="1:23" s="121" customFormat="1" ht="17.25" customHeight="1">
      <c r="A21" s="122">
        <v>2001</v>
      </c>
      <c r="B21" s="78" t="s">
        <v>473</v>
      </c>
      <c r="C21" s="332">
        <f aca="true" t="shared" si="0" ref="C21:C28">E21+O21</f>
        <v>5264</v>
      </c>
      <c r="D21" s="237"/>
      <c r="E21" s="237">
        <f aca="true" t="shared" si="1" ref="E21:E28">SUM(G21:M21)</f>
        <v>2692</v>
      </c>
      <c r="F21" s="237"/>
      <c r="G21" s="237">
        <f>226+1376</f>
        <v>1602</v>
      </c>
      <c r="H21" s="237"/>
      <c r="I21" s="237">
        <f>205+585</f>
        <v>790</v>
      </c>
      <c r="J21" s="237"/>
      <c r="K21" s="237">
        <f>275+21</f>
        <v>296</v>
      </c>
      <c r="L21" s="237"/>
      <c r="M21" s="237">
        <v>4</v>
      </c>
      <c r="N21" s="237"/>
      <c r="O21" s="237">
        <f aca="true" t="shared" si="2" ref="O21:O28">SUM(Q21:W21)</f>
        <v>2572</v>
      </c>
      <c r="P21" s="237"/>
      <c r="Q21" s="237">
        <f>225+968+391</f>
        <v>1584</v>
      </c>
      <c r="R21" s="237"/>
      <c r="S21" s="237">
        <f>633+24+262</f>
        <v>919</v>
      </c>
      <c r="T21" s="237"/>
      <c r="U21" s="121">
        <f>40+4</f>
        <v>44</v>
      </c>
      <c r="W21" s="121">
        <v>25</v>
      </c>
    </row>
    <row r="22" spans="1:23" s="121" customFormat="1" ht="17.25" customHeight="1">
      <c r="A22" s="165"/>
      <c r="B22" s="78" t="s">
        <v>474</v>
      </c>
      <c r="C22" s="332">
        <f t="shared" si="0"/>
        <v>5177</v>
      </c>
      <c r="D22" s="237"/>
      <c r="E22" s="237">
        <f t="shared" si="1"/>
        <v>2635</v>
      </c>
      <c r="F22" s="237"/>
      <c r="G22" s="237">
        <v>1618</v>
      </c>
      <c r="H22" s="237"/>
      <c r="I22" s="237">
        <v>728</v>
      </c>
      <c r="J22" s="237"/>
      <c r="K22" s="237">
        <v>278</v>
      </c>
      <c r="L22" s="237"/>
      <c r="M22" s="237">
        <v>11</v>
      </c>
      <c r="N22" s="237"/>
      <c r="O22" s="237">
        <f t="shared" si="2"/>
        <v>2542</v>
      </c>
      <c r="P22" s="237"/>
      <c r="Q22" s="237">
        <v>1526</v>
      </c>
      <c r="R22" s="237"/>
      <c r="S22" s="237">
        <v>935</v>
      </c>
      <c r="T22" s="237"/>
      <c r="U22" s="121">
        <v>64</v>
      </c>
      <c r="W22" s="121">
        <v>17</v>
      </c>
    </row>
    <row r="23" spans="1:23" s="121" customFormat="1" ht="17.25" customHeight="1">
      <c r="A23" s="165"/>
      <c r="B23" s="78" t="s">
        <v>475</v>
      </c>
      <c r="C23" s="332">
        <f t="shared" si="0"/>
        <v>5796</v>
      </c>
      <c r="D23" s="237"/>
      <c r="E23" s="237">
        <f t="shared" si="1"/>
        <v>2998</v>
      </c>
      <c r="F23" s="237"/>
      <c r="G23" s="237">
        <v>1962</v>
      </c>
      <c r="H23" s="237"/>
      <c r="I23" s="237">
        <v>878</v>
      </c>
      <c r="J23" s="237"/>
      <c r="K23" s="237">
        <v>150</v>
      </c>
      <c r="L23" s="237"/>
      <c r="M23" s="237">
        <v>8</v>
      </c>
      <c r="N23" s="237"/>
      <c r="O23" s="237">
        <f t="shared" si="2"/>
        <v>2798</v>
      </c>
      <c r="P23" s="237"/>
      <c r="Q23" s="237">
        <v>1781</v>
      </c>
      <c r="R23" s="237"/>
      <c r="S23" s="237">
        <v>944</v>
      </c>
      <c r="T23" s="237"/>
      <c r="U23" s="121">
        <v>61</v>
      </c>
      <c r="W23" s="121">
        <v>12</v>
      </c>
    </row>
    <row r="24" spans="1:23" s="121" customFormat="1" ht="17.25" customHeight="1">
      <c r="A24" s="165"/>
      <c r="B24" s="78" t="s">
        <v>476</v>
      </c>
      <c r="C24" s="332">
        <f t="shared" si="0"/>
        <v>6419</v>
      </c>
      <c r="D24" s="237"/>
      <c r="E24" s="237">
        <f t="shared" si="1"/>
        <v>3179</v>
      </c>
      <c r="F24" s="237"/>
      <c r="G24" s="237">
        <v>2082</v>
      </c>
      <c r="H24" s="237"/>
      <c r="I24" s="237">
        <v>921</v>
      </c>
      <c r="J24" s="237"/>
      <c r="K24" s="237">
        <v>163</v>
      </c>
      <c r="L24" s="237"/>
      <c r="M24" s="237">
        <v>13</v>
      </c>
      <c r="N24" s="237"/>
      <c r="O24" s="237">
        <f t="shared" si="2"/>
        <v>3240</v>
      </c>
      <c r="P24" s="237"/>
      <c r="Q24" s="237">
        <v>2395</v>
      </c>
      <c r="R24" s="237"/>
      <c r="S24" s="237">
        <v>790</v>
      </c>
      <c r="T24" s="237"/>
      <c r="U24" s="121">
        <v>41</v>
      </c>
      <c r="W24" s="121">
        <v>14</v>
      </c>
    </row>
    <row r="25" spans="1:23" s="121" customFormat="1" ht="17.25" customHeight="1">
      <c r="A25" s="165"/>
      <c r="B25" s="241" t="s">
        <v>477</v>
      </c>
      <c r="C25" s="332">
        <f t="shared" si="0"/>
        <v>6572</v>
      </c>
      <c r="D25" s="237"/>
      <c r="E25" s="237">
        <f t="shared" si="1"/>
        <v>3109</v>
      </c>
      <c r="F25" s="237"/>
      <c r="G25" s="237">
        <v>2088</v>
      </c>
      <c r="H25" s="237"/>
      <c r="I25" s="237">
        <v>854</v>
      </c>
      <c r="J25" s="237"/>
      <c r="K25" s="237">
        <v>163</v>
      </c>
      <c r="L25" s="237"/>
      <c r="M25" s="237">
        <v>4</v>
      </c>
      <c r="N25" s="237"/>
      <c r="O25" s="237">
        <f t="shared" si="2"/>
        <v>3463</v>
      </c>
      <c r="P25" s="237"/>
      <c r="Q25" s="237">
        <v>2481</v>
      </c>
      <c r="R25" s="237"/>
      <c r="S25" s="237">
        <v>928</v>
      </c>
      <c r="T25" s="237"/>
      <c r="U25" s="121">
        <v>54</v>
      </c>
      <c r="W25" s="217">
        <v>0</v>
      </c>
    </row>
    <row r="26" spans="1:23" s="121" customFormat="1" ht="17.25" customHeight="1">
      <c r="A26" s="165"/>
      <c r="B26" s="241" t="s">
        <v>478</v>
      </c>
      <c r="C26" s="332">
        <f t="shared" si="0"/>
        <v>6155</v>
      </c>
      <c r="D26" s="237"/>
      <c r="E26" s="237">
        <f t="shared" si="1"/>
        <v>2912</v>
      </c>
      <c r="F26" s="237"/>
      <c r="G26" s="237">
        <v>1870</v>
      </c>
      <c r="H26" s="237"/>
      <c r="I26" s="237">
        <v>896</v>
      </c>
      <c r="J26" s="237"/>
      <c r="K26" s="237">
        <v>144</v>
      </c>
      <c r="L26" s="237"/>
      <c r="M26" s="237">
        <v>2</v>
      </c>
      <c r="N26" s="237"/>
      <c r="O26" s="237">
        <f t="shared" si="2"/>
        <v>3243</v>
      </c>
      <c r="P26" s="237"/>
      <c r="Q26" s="237">
        <v>2239</v>
      </c>
      <c r="R26" s="237"/>
      <c r="S26" s="237">
        <v>919</v>
      </c>
      <c r="T26" s="237"/>
      <c r="U26" s="121">
        <v>68</v>
      </c>
      <c r="W26" s="121">
        <v>17</v>
      </c>
    </row>
    <row r="27" spans="1:23" s="121" customFormat="1" ht="17.25" customHeight="1">
      <c r="A27" s="165"/>
      <c r="B27" s="78" t="s">
        <v>139</v>
      </c>
      <c r="C27" s="332">
        <f t="shared" si="0"/>
        <v>5472</v>
      </c>
      <c r="D27" s="237"/>
      <c r="E27" s="237">
        <f t="shared" si="1"/>
        <v>2651</v>
      </c>
      <c r="F27" s="237"/>
      <c r="G27" s="237">
        <v>1723</v>
      </c>
      <c r="H27" s="237"/>
      <c r="I27" s="237">
        <v>773</v>
      </c>
      <c r="J27" s="237"/>
      <c r="K27" s="237">
        <v>154</v>
      </c>
      <c r="L27" s="237"/>
      <c r="M27" s="237">
        <v>1</v>
      </c>
      <c r="N27" s="237"/>
      <c r="O27" s="237">
        <f t="shared" si="2"/>
        <v>2821</v>
      </c>
      <c r="P27" s="237"/>
      <c r="Q27" s="237">
        <v>1910</v>
      </c>
      <c r="R27" s="237"/>
      <c r="S27" s="237">
        <v>819</v>
      </c>
      <c r="T27" s="237"/>
      <c r="U27" s="121">
        <v>81</v>
      </c>
      <c r="W27" s="121">
        <v>11</v>
      </c>
    </row>
    <row r="28" spans="1:23" s="121" customFormat="1" ht="17.25" customHeight="1">
      <c r="A28" s="165"/>
      <c r="B28" s="78" t="s">
        <v>479</v>
      </c>
      <c r="C28" s="332">
        <f t="shared" si="0"/>
        <v>4942</v>
      </c>
      <c r="D28" s="237"/>
      <c r="E28" s="237">
        <f t="shared" si="1"/>
        <v>2494</v>
      </c>
      <c r="F28" s="237"/>
      <c r="G28" s="237">
        <v>1513</v>
      </c>
      <c r="H28" s="237"/>
      <c r="I28" s="237">
        <v>870</v>
      </c>
      <c r="J28" s="237"/>
      <c r="K28" s="237">
        <v>110</v>
      </c>
      <c r="L28" s="237"/>
      <c r="M28" s="237">
        <v>1</v>
      </c>
      <c r="N28" s="237"/>
      <c r="O28" s="237">
        <f t="shared" si="2"/>
        <v>2448</v>
      </c>
      <c r="P28" s="237"/>
      <c r="Q28" s="237">
        <v>1472</v>
      </c>
      <c r="R28" s="237"/>
      <c r="S28" s="237">
        <v>827</v>
      </c>
      <c r="T28" s="237"/>
      <c r="U28" s="121">
        <v>148</v>
      </c>
      <c r="W28" s="121">
        <v>1</v>
      </c>
    </row>
    <row r="29" spans="1:23" s="121" customFormat="1" ht="17.25" customHeight="1">
      <c r="A29" s="165"/>
      <c r="B29" s="78" t="s">
        <v>480</v>
      </c>
      <c r="C29" s="332">
        <v>5224</v>
      </c>
      <c r="D29" s="237"/>
      <c r="E29" s="237">
        <v>2519</v>
      </c>
      <c r="F29" s="237"/>
      <c r="G29" s="237">
        <v>1621</v>
      </c>
      <c r="H29" s="237"/>
      <c r="I29" s="237">
        <v>794</v>
      </c>
      <c r="J29" s="237"/>
      <c r="K29" s="237">
        <v>104</v>
      </c>
      <c r="L29" s="237"/>
      <c r="M29" s="237">
        <v>0</v>
      </c>
      <c r="N29" s="237"/>
      <c r="O29" s="237">
        <v>2705</v>
      </c>
      <c r="P29" s="237"/>
      <c r="Q29" s="237">
        <v>1810</v>
      </c>
      <c r="R29" s="237"/>
      <c r="S29" s="237">
        <v>724</v>
      </c>
      <c r="T29" s="237"/>
      <c r="U29" s="121">
        <v>166</v>
      </c>
      <c r="W29" s="121">
        <v>5</v>
      </c>
    </row>
    <row r="30" spans="1:23" s="121" customFormat="1" ht="17.25" customHeight="1">
      <c r="A30" s="165"/>
      <c r="B30" s="78" t="s">
        <v>481</v>
      </c>
      <c r="C30" s="332">
        <f>E30+O30</f>
        <v>5771</v>
      </c>
      <c r="D30" s="237"/>
      <c r="E30" s="237">
        <f>SUM(G30:M30)</f>
        <v>2864</v>
      </c>
      <c r="F30" s="237"/>
      <c r="G30" s="237">
        <f>507+1276</f>
        <v>1783</v>
      </c>
      <c r="H30" s="237"/>
      <c r="I30" s="237">
        <f>578+405</f>
        <v>983</v>
      </c>
      <c r="J30" s="237"/>
      <c r="K30" s="237">
        <f>78+18</f>
        <v>96</v>
      </c>
      <c r="L30" s="237"/>
      <c r="M30" s="237">
        <v>2</v>
      </c>
      <c r="N30" s="237"/>
      <c r="O30" s="237">
        <f>SUM(Q30:W30)</f>
        <v>2907</v>
      </c>
      <c r="P30" s="237"/>
      <c r="Q30" s="237">
        <f>185+1352+451</f>
        <v>1988</v>
      </c>
      <c r="R30" s="237"/>
      <c r="S30" s="237">
        <f>334+38+385</f>
        <v>757</v>
      </c>
      <c r="T30" s="237"/>
      <c r="U30" s="121">
        <f>154+3</f>
        <v>157</v>
      </c>
      <c r="W30" s="121">
        <v>5</v>
      </c>
    </row>
    <row r="31" spans="1:24" s="144" customFormat="1" ht="8.25" customHeight="1">
      <c r="A31" s="79"/>
      <c r="B31" s="214"/>
      <c r="C31" s="136"/>
      <c r="D31" s="136"/>
      <c r="E31" s="136"/>
      <c r="F31" s="136"/>
      <c r="G31" s="136"/>
      <c r="H31" s="136"/>
      <c r="I31" s="217"/>
      <c r="J31" s="217"/>
      <c r="K31" s="136"/>
      <c r="L31" s="136"/>
      <c r="M31" s="217"/>
      <c r="N31" s="217"/>
      <c r="O31" s="217"/>
      <c r="P31" s="260"/>
      <c r="Q31" s="217"/>
      <c r="R31" s="260"/>
      <c r="S31" s="217"/>
      <c r="T31" s="217"/>
      <c r="U31" s="217"/>
      <c r="V31" s="217"/>
      <c r="W31" s="217"/>
      <c r="X31" s="163"/>
    </row>
    <row r="32" spans="1:23" s="121" customFormat="1" ht="17.25" customHeight="1">
      <c r="A32" s="122">
        <v>2001</v>
      </c>
      <c r="B32" s="166" t="s">
        <v>471</v>
      </c>
      <c r="C32" s="332">
        <f>E32+O32</f>
        <v>5681</v>
      </c>
      <c r="D32" s="237"/>
      <c r="E32" s="237">
        <f>SUM(G32:M32)</f>
        <v>2869</v>
      </c>
      <c r="F32" s="237"/>
      <c r="G32" s="237">
        <f>433+1420</f>
        <v>1853</v>
      </c>
      <c r="H32" s="237"/>
      <c r="I32" s="237">
        <f>494+408</f>
        <v>902</v>
      </c>
      <c r="J32" s="237"/>
      <c r="K32" s="237">
        <f>89+23</f>
        <v>112</v>
      </c>
      <c r="L32" s="237"/>
      <c r="M32" s="237">
        <v>2</v>
      </c>
      <c r="N32" s="237"/>
      <c r="O32" s="237">
        <f>SUM(Q32:W32)</f>
        <v>2812</v>
      </c>
      <c r="Q32" s="212">
        <f>212+1273+409</f>
        <v>1894</v>
      </c>
      <c r="S32" s="212">
        <f>385+24+397</f>
        <v>806</v>
      </c>
      <c r="U32" s="212">
        <f>88+9</f>
        <v>97</v>
      </c>
      <c r="W32" s="212">
        <v>15</v>
      </c>
    </row>
    <row r="33" spans="1:23" s="121" customFormat="1" ht="17.25" customHeight="1">
      <c r="A33" s="122"/>
      <c r="B33" s="78" t="s">
        <v>472</v>
      </c>
      <c r="C33" s="332">
        <f>E33+O33</f>
        <v>3318</v>
      </c>
      <c r="D33" s="237"/>
      <c r="E33" s="237">
        <f>SUM(G33:M33)</f>
        <v>1658</v>
      </c>
      <c r="F33" s="237"/>
      <c r="G33" s="237">
        <f>171+1003</f>
        <v>1174</v>
      </c>
      <c r="H33" s="237"/>
      <c r="I33" s="237">
        <f>182+264</f>
        <v>446</v>
      </c>
      <c r="J33" s="237"/>
      <c r="K33" s="237">
        <f>27+9</f>
        <v>36</v>
      </c>
      <c r="L33" s="237"/>
      <c r="M33" s="237">
        <v>2</v>
      </c>
      <c r="N33" s="237"/>
      <c r="O33" s="237">
        <f>SUM(Q33:W33)</f>
        <v>1660</v>
      </c>
      <c r="Q33" s="212">
        <f>202+742+227</f>
        <v>1171</v>
      </c>
      <c r="S33" s="212">
        <f>210+20+230</f>
        <v>460</v>
      </c>
      <c r="U33" s="212">
        <f>18+5</f>
        <v>23</v>
      </c>
      <c r="W33" s="212">
        <v>6</v>
      </c>
    </row>
    <row r="34" spans="1:23" s="121" customFormat="1" ht="17.25" customHeight="1">
      <c r="A34" s="122"/>
      <c r="B34" s="78" t="s">
        <v>473</v>
      </c>
      <c r="C34" s="332">
        <f>E34+O34</f>
        <v>4615</v>
      </c>
      <c r="D34" s="237"/>
      <c r="E34" s="237">
        <f>SUM(G34:M34)</f>
        <v>2299</v>
      </c>
      <c r="F34" s="237"/>
      <c r="G34" s="237">
        <f>206+1386</f>
        <v>1592</v>
      </c>
      <c r="H34" s="237"/>
      <c r="I34" s="237">
        <f>178+432</f>
        <v>610</v>
      </c>
      <c r="J34" s="237"/>
      <c r="K34" s="237">
        <f>79+15</f>
        <v>94</v>
      </c>
      <c r="L34" s="237"/>
      <c r="M34" s="237">
        <v>3</v>
      </c>
      <c r="N34" s="237"/>
      <c r="O34" s="237">
        <f>SUM(Q34:W34)</f>
        <v>2316</v>
      </c>
      <c r="Q34" s="212">
        <f>242+927+302</f>
        <v>1471</v>
      </c>
      <c r="S34" s="212">
        <f>415+39+266</f>
        <v>720</v>
      </c>
      <c r="U34" s="212">
        <f>96+4</f>
        <v>100</v>
      </c>
      <c r="W34" s="212">
        <v>25</v>
      </c>
    </row>
    <row r="35" spans="1:24" s="84" customFormat="1" ht="18.75" customHeight="1">
      <c r="A35" s="242"/>
      <c r="B35" s="68" t="s">
        <v>6</v>
      </c>
      <c r="C35" s="123">
        <f>SUM(C32:C34)</f>
        <v>13614</v>
      </c>
      <c r="D35" s="123"/>
      <c r="E35" s="123">
        <f>SUM(E32:E34)</f>
        <v>6826</v>
      </c>
      <c r="F35" s="123"/>
      <c r="G35" s="123">
        <f>SUM(G32:G34)</f>
        <v>4619</v>
      </c>
      <c r="H35" s="123"/>
      <c r="I35" s="123">
        <f>SUM(I32:I34)</f>
        <v>1958</v>
      </c>
      <c r="J35" s="123"/>
      <c r="K35" s="123">
        <f>SUM(K32:K34)</f>
        <v>242</v>
      </c>
      <c r="L35" s="123"/>
      <c r="M35" s="123">
        <f>SUM(M32:M34)</f>
        <v>7</v>
      </c>
      <c r="N35" s="123"/>
      <c r="O35" s="123">
        <f>SUM(O32:O34)</f>
        <v>6788</v>
      </c>
      <c r="P35" s="123"/>
      <c r="Q35" s="123">
        <f>SUM(Q32:Q34)</f>
        <v>4536</v>
      </c>
      <c r="R35" s="123"/>
      <c r="S35" s="123">
        <f>SUM(S32:S34)</f>
        <v>1986</v>
      </c>
      <c r="T35" s="123"/>
      <c r="U35" s="123">
        <f>SUM(U32:U34)</f>
        <v>220</v>
      </c>
      <c r="V35" s="123"/>
      <c r="W35" s="123">
        <f>SUM(W32:W34)</f>
        <v>46</v>
      </c>
      <c r="X35" s="123"/>
    </row>
    <row r="36" spans="2:23" s="121" customFormat="1" ht="12.75" customHeight="1">
      <c r="B36" s="68"/>
      <c r="C36" s="212"/>
      <c r="E36" s="212"/>
      <c r="G36" s="212"/>
      <c r="I36" s="212"/>
      <c r="K36" s="212"/>
      <c r="M36" s="212"/>
      <c r="O36" s="212"/>
      <c r="Q36" s="212"/>
      <c r="S36" s="212"/>
      <c r="U36" s="212"/>
      <c r="W36" s="212"/>
    </row>
    <row r="37" spans="11:24" ht="12.75" customHeight="1">
      <c r="K37" s="2"/>
      <c r="L37" s="2"/>
      <c r="M37" s="2"/>
      <c r="N37" s="2"/>
      <c r="O37" s="2"/>
      <c r="S37" s="2"/>
      <c r="T37" s="2"/>
      <c r="U37" s="2"/>
      <c r="V37" s="2"/>
      <c r="X37" s="1"/>
    </row>
    <row r="38" spans="1:24" s="15" customFormat="1" ht="16.5" customHeight="1">
      <c r="A38" s="1079" t="s">
        <v>327</v>
      </c>
      <c r="B38" s="1128"/>
      <c r="C38" s="355"/>
      <c r="D38" s="301"/>
      <c r="E38" s="921" t="s">
        <v>7</v>
      </c>
      <c r="F38" s="735"/>
      <c r="G38" s="735"/>
      <c r="H38" s="735"/>
      <c r="I38" s="735"/>
      <c r="J38" s="735"/>
      <c r="K38" s="735"/>
      <c r="L38" s="735"/>
      <c r="M38" s="735"/>
      <c r="N38" s="720"/>
      <c r="O38" s="929" t="s">
        <v>8</v>
      </c>
      <c r="P38" s="933"/>
      <c r="Q38" s="735"/>
      <c r="R38" s="735"/>
      <c r="S38" s="735"/>
      <c r="T38" s="735"/>
      <c r="U38" s="933"/>
      <c r="V38" s="933"/>
      <c r="W38" s="933"/>
      <c r="X38" s="933"/>
    </row>
    <row r="39" spans="1:24" s="15" customFormat="1" ht="25.5" customHeight="1">
      <c r="A39" s="1129"/>
      <c r="B39" s="1130"/>
      <c r="D39" s="18"/>
      <c r="E39" s="304"/>
      <c r="F39" s="18"/>
      <c r="G39" s="931" t="s">
        <v>661</v>
      </c>
      <c r="H39" s="735"/>
      <c r="I39" s="735"/>
      <c r="J39" s="720"/>
      <c r="K39" s="926" t="s">
        <v>662</v>
      </c>
      <c r="L39" s="735"/>
      <c r="M39" s="735"/>
      <c r="N39" s="735"/>
      <c r="O39" s="355"/>
      <c r="P39" s="301"/>
      <c r="Q39" s="926" t="s">
        <v>661</v>
      </c>
      <c r="R39" s="735"/>
      <c r="S39" s="735"/>
      <c r="T39" s="720"/>
      <c r="U39" s="931" t="s">
        <v>662</v>
      </c>
      <c r="V39" s="735"/>
      <c r="W39" s="735"/>
      <c r="X39" s="735"/>
    </row>
    <row r="40" spans="1:24" s="15" customFormat="1" ht="26.25" customHeight="1">
      <c r="A40" s="1129"/>
      <c r="B40" s="1130"/>
      <c r="C40" s="736" t="s">
        <v>728</v>
      </c>
      <c r="D40" s="1158"/>
      <c r="E40" s="736" t="s">
        <v>798</v>
      </c>
      <c r="F40" s="1172"/>
      <c r="G40" s="736" t="s">
        <v>799</v>
      </c>
      <c r="H40" s="737"/>
      <c r="I40" s="1181" t="s">
        <v>800</v>
      </c>
      <c r="J40" s="912"/>
      <c r="K40" s="1181" t="s">
        <v>746</v>
      </c>
      <c r="L40" s="912"/>
      <c r="M40" s="1073" t="s">
        <v>663</v>
      </c>
      <c r="N40" s="886"/>
      <c r="O40" s="736" t="s">
        <v>798</v>
      </c>
      <c r="P40" s="737"/>
      <c r="Q40" s="1156" t="s">
        <v>799</v>
      </c>
      <c r="R40" s="737"/>
      <c r="S40" s="1181" t="s">
        <v>800</v>
      </c>
      <c r="T40" s="912"/>
      <c r="U40" s="1181" t="s">
        <v>746</v>
      </c>
      <c r="V40" s="906"/>
      <c r="W40" s="1073" t="s">
        <v>663</v>
      </c>
      <c r="X40" s="893"/>
    </row>
    <row r="41" spans="1:24" s="15" customFormat="1" ht="38.25" customHeight="1">
      <c r="A41" s="1129"/>
      <c r="B41" s="1130"/>
      <c r="C41" s="913" t="s">
        <v>731</v>
      </c>
      <c r="D41" s="908"/>
      <c r="E41" s="1157" t="s">
        <v>801</v>
      </c>
      <c r="F41" s="1158"/>
      <c r="G41" s="1151" t="s">
        <v>812</v>
      </c>
      <c r="H41" s="1159"/>
      <c r="I41" s="1153" t="s">
        <v>813</v>
      </c>
      <c r="J41" s="1154"/>
      <c r="K41" s="1153" t="s">
        <v>747</v>
      </c>
      <c r="L41" s="1154"/>
      <c r="M41" s="852" t="s">
        <v>823</v>
      </c>
      <c r="N41" s="1139"/>
      <c r="O41" s="1157" t="s">
        <v>801</v>
      </c>
      <c r="P41" s="1158"/>
      <c r="Q41" s="1168" t="s">
        <v>812</v>
      </c>
      <c r="R41" s="1159"/>
      <c r="S41" s="1153" t="s">
        <v>813</v>
      </c>
      <c r="T41" s="1154"/>
      <c r="U41" s="1153" t="s">
        <v>747</v>
      </c>
      <c r="V41" s="1155"/>
      <c r="W41" s="852" t="s">
        <v>823</v>
      </c>
      <c r="X41" s="1140"/>
    </row>
    <row r="42" spans="1:24" s="94" customFormat="1" ht="26.25" customHeight="1">
      <c r="A42" s="1131"/>
      <c r="B42" s="1132"/>
      <c r="C42" s="1160"/>
      <c r="D42" s="1182"/>
      <c r="E42" s="1160"/>
      <c r="F42" s="1182"/>
      <c r="G42" s="1179" t="s">
        <v>815</v>
      </c>
      <c r="H42" s="1163"/>
      <c r="I42" s="1164" t="s">
        <v>817</v>
      </c>
      <c r="J42" s="1165"/>
      <c r="K42" s="1166" t="s">
        <v>700</v>
      </c>
      <c r="L42" s="1178"/>
      <c r="M42" s="1076" t="s">
        <v>420</v>
      </c>
      <c r="N42" s="1084"/>
      <c r="O42" s="1160"/>
      <c r="P42" s="1161"/>
      <c r="Q42" s="1162" t="s">
        <v>815</v>
      </c>
      <c r="R42" s="1163"/>
      <c r="S42" s="1164" t="s">
        <v>817</v>
      </c>
      <c r="T42" s="1165"/>
      <c r="U42" s="1166" t="s">
        <v>700</v>
      </c>
      <c r="V42" s="1167"/>
      <c r="W42" s="1076" t="s">
        <v>420</v>
      </c>
      <c r="X42" s="1077"/>
    </row>
    <row r="43" spans="1:24" s="97" customFormat="1" ht="14.25" customHeight="1">
      <c r="A43" s="1066">
        <v>1</v>
      </c>
      <c r="B43" s="1066"/>
      <c r="C43" s="713">
        <v>13</v>
      </c>
      <c r="D43" s="715"/>
      <c r="E43" s="713">
        <v>14</v>
      </c>
      <c r="F43" s="715"/>
      <c r="G43" s="713">
        <v>15</v>
      </c>
      <c r="H43" s="715"/>
      <c r="I43" s="713">
        <v>16</v>
      </c>
      <c r="J43" s="715"/>
      <c r="K43" s="713">
        <v>17</v>
      </c>
      <c r="L43" s="715"/>
      <c r="M43" s="713">
        <v>18</v>
      </c>
      <c r="N43" s="715"/>
      <c r="O43" s="708">
        <v>19</v>
      </c>
      <c r="P43" s="1065"/>
      <c r="Q43" s="713">
        <v>20</v>
      </c>
      <c r="R43" s="715"/>
      <c r="S43" s="713">
        <v>21</v>
      </c>
      <c r="T43" s="715"/>
      <c r="U43" s="713">
        <v>22</v>
      </c>
      <c r="V43" s="715"/>
      <c r="W43" s="708">
        <v>23</v>
      </c>
      <c r="X43" s="1065"/>
    </row>
    <row r="44" spans="1:24" s="28" customFormat="1" ht="9.75" customHeight="1">
      <c r="A44" s="9"/>
      <c r="B44" s="59"/>
      <c r="C44" s="92"/>
      <c r="D44" s="92"/>
      <c r="E44" s="92"/>
      <c r="F44" s="92"/>
      <c r="G44" s="92"/>
      <c r="H44" s="92"/>
      <c r="I44" s="65"/>
      <c r="J44" s="65"/>
      <c r="K44" s="92"/>
      <c r="L44" s="92"/>
      <c r="M44" s="65"/>
      <c r="N44" s="65"/>
      <c r="O44" s="65"/>
      <c r="P44" s="93"/>
      <c r="Q44" s="65"/>
      <c r="R44" s="93"/>
      <c r="S44" s="65"/>
      <c r="T44" s="65"/>
      <c r="U44" s="65"/>
      <c r="V44" s="65"/>
      <c r="W44" s="65"/>
      <c r="X44" s="60"/>
    </row>
    <row r="45" spans="1:24" s="121" customFormat="1" ht="17.25" customHeight="1">
      <c r="A45" s="162">
        <v>2000</v>
      </c>
      <c r="B45" s="213"/>
      <c r="C45" s="136">
        <v>12012</v>
      </c>
      <c r="D45" s="136"/>
      <c r="E45" s="136">
        <v>7159</v>
      </c>
      <c r="F45" s="136"/>
      <c r="G45" s="136">
        <v>1638</v>
      </c>
      <c r="H45" s="136"/>
      <c r="I45" s="136">
        <v>4871</v>
      </c>
      <c r="J45" s="136"/>
      <c r="K45" s="136">
        <v>587</v>
      </c>
      <c r="L45" s="136"/>
      <c r="M45" s="136">
        <v>63</v>
      </c>
      <c r="N45" s="136"/>
      <c r="O45" s="136">
        <v>4853</v>
      </c>
      <c r="P45" s="136"/>
      <c r="Q45" s="136">
        <v>3</v>
      </c>
      <c r="R45" s="136"/>
      <c r="S45" s="136">
        <v>776</v>
      </c>
      <c r="T45" s="136"/>
      <c r="U45" s="136">
        <v>3758</v>
      </c>
      <c r="V45" s="136"/>
      <c r="W45" s="136">
        <v>316</v>
      </c>
      <c r="X45" s="136"/>
    </row>
    <row r="46" spans="1:24" s="121" customFormat="1" ht="17.25" customHeight="1">
      <c r="A46" s="162">
        <v>2001</v>
      </c>
      <c r="B46" s="421"/>
      <c r="C46" s="136">
        <v>10027</v>
      </c>
      <c r="D46" s="136"/>
      <c r="E46" s="136">
        <v>5728</v>
      </c>
      <c r="F46" s="136"/>
      <c r="G46" s="136">
        <v>1164</v>
      </c>
      <c r="H46" s="136"/>
      <c r="I46" s="136">
        <v>2892</v>
      </c>
      <c r="J46" s="136"/>
      <c r="K46" s="136">
        <v>1568</v>
      </c>
      <c r="L46" s="136"/>
      <c r="M46" s="136">
        <v>104</v>
      </c>
      <c r="N46" s="136"/>
      <c r="O46" s="136">
        <v>4299</v>
      </c>
      <c r="P46" s="136"/>
      <c r="Q46" s="136">
        <v>2</v>
      </c>
      <c r="R46" s="136"/>
      <c r="S46" s="136">
        <v>1788</v>
      </c>
      <c r="T46" s="136"/>
      <c r="U46" s="136">
        <v>2442</v>
      </c>
      <c r="V46" s="136"/>
      <c r="W46" s="136">
        <v>67</v>
      </c>
      <c r="X46" s="136"/>
    </row>
    <row r="47" spans="1:24" s="144" customFormat="1" ht="8.25" customHeight="1">
      <c r="A47" s="79"/>
      <c r="B47" s="214"/>
      <c r="C47" s="136"/>
      <c r="D47" s="136"/>
      <c r="E47" s="136"/>
      <c r="F47" s="136"/>
      <c r="G47" s="136"/>
      <c r="H47" s="136"/>
      <c r="I47" s="217"/>
      <c r="J47" s="217"/>
      <c r="K47" s="136"/>
      <c r="L47" s="136"/>
      <c r="M47" s="217"/>
      <c r="N47" s="217"/>
      <c r="O47" s="217"/>
      <c r="P47" s="260"/>
      <c r="Q47" s="217"/>
      <c r="R47" s="260"/>
      <c r="S47" s="217"/>
      <c r="T47" s="217"/>
      <c r="U47" s="217"/>
      <c r="V47" s="217"/>
      <c r="W47" s="217"/>
      <c r="X47" s="163"/>
    </row>
    <row r="48" spans="1:23" s="121" customFormat="1" ht="17.25" customHeight="1">
      <c r="A48" s="122">
        <v>2001</v>
      </c>
      <c r="B48" s="78" t="s">
        <v>710</v>
      </c>
      <c r="C48" s="332">
        <f aca="true" t="shared" si="3" ref="C48:C55">E48+O48</f>
        <v>980</v>
      </c>
      <c r="D48" s="237"/>
      <c r="E48" s="237">
        <f aca="true" t="shared" si="4" ref="E48:E55">SUM(G48:M48)</f>
        <v>533</v>
      </c>
      <c r="F48" s="237"/>
      <c r="G48" s="237">
        <f>71+42</f>
        <v>113</v>
      </c>
      <c r="H48" s="237"/>
      <c r="I48" s="237">
        <f>183+108</f>
        <v>291</v>
      </c>
      <c r="J48" s="237"/>
      <c r="K48" s="237">
        <f>33+69</f>
        <v>102</v>
      </c>
      <c r="L48" s="237"/>
      <c r="M48" s="237">
        <v>27</v>
      </c>
      <c r="N48" s="237"/>
      <c r="O48" s="237">
        <f>SUM(Q48:W48)</f>
        <v>447</v>
      </c>
      <c r="P48" s="237"/>
      <c r="Q48" s="217">
        <v>0</v>
      </c>
      <c r="R48" s="237"/>
      <c r="S48" s="237">
        <f>36+55</f>
        <v>91</v>
      </c>
      <c r="T48" s="237"/>
      <c r="U48" s="121">
        <f>249+98</f>
        <v>347</v>
      </c>
      <c r="W48" s="121">
        <v>9</v>
      </c>
    </row>
    <row r="49" spans="1:23" s="121" customFormat="1" ht="17.25" customHeight="1">
      <c r="A49" s="165"/>
      <c r="B49" s="78" t="s">
        <v>711</v>
      </c>
      <c r="C49" s="332">
        <f t="shared" si="3"/>
        <v>933</v>
      </c>
      <c r="D49" s="237"/>
      <c r="E49" s="237">
        <f t="shared" si="4"/>
        <v>489</v>
      </c>
      <c r="F49" s="237"/>
      <c r="G49" s="237">
        <v>135</v>
      </c>
      <c r="H49" s="237"/>
      <c r="I49" s="237">
        <v>250</v>
      </c>
      <c r="J49" s="237"/>
      <c r="K49" s="237">
        <v>81</v>
      </c>
      <c r="L49" s="237"/>
      <c r="M49" s="237">
        <v>23</v>
      </c>
      <c r="N49" s="237"/>
      <c r="O49" s="237">
        <f>SUM(Q49:W49)</f>
        <v>444</v>
      </c>
      <c r="P49" s="237"/>
      <c r="Q49" s="217">
        <v>0</v>
      </c>
      <c r="R49" s="237"/>
      <c r="S49" s="237">
        <v>147</v>
      </c>
      <c r="T49" s="237"/>
      <c r="U49" s="121">
        <v>275</v>
      </c>
      <c r="W49" s="121">
        <v>22</v>
      </c>
    </row>
    <row r="50" spans="1:23" s="121" customFormat="1" ht="17.25" customHeight="1">
      <c r="A50" s="165"/>
      <c r="B50" s="78" t="s">
        <v>712</v>
      </c>
      <c r="C50" s="332">
        <f t="shared" si="3"/>
        <v>694</v>
      </c>
      <c r="D50" s="237"/>
      <c r="E50" s="237">
        <f t="shared" si="4"/>
        <v>365</v>
      </c>
      <c r="F50" s="237"/>
      <c r="G50" s="237">
        <v>104</v>
      </c>
      <c r="H50" s="237"/>
      <c r="I50" s="237">
        <v>158</v>
      </c>
      <c r="J50" s="237"/>
      <c r="K50" s="237">
        <v>103</v>
      </c>
      <c r="L50" s="237"/>
      <c r="M50" s="237">
        <v>0</v>
      </c>
      <c r="N50" s="237"/>
      <c r="O50" s="237">
        <f>SUM(Q50:W50)</f>
        <v>329</v>
      </c>
      <c r="P50" s="237"/>
      <c r="Q50" s="217">
        <v>2</v>
      </c>
      <c r="R50" s="237"/>
      <c r="S50" s="237">
        <v>133</v>
      </c>
      <c r="T50" s="237"/>
      <c r="U50" s="121">
        <v>188</v>
      </c>
      <c r="W50" s="121">
        <v>6</v>
      </c>
    </row>
    <row r="51" spans="1:23" s="121" customFormat="1" ht="17.25" customHeight="1">
      <c r="A51" s="165"/>
      <c r="B51" s="78" t="s">
        <v>701</v>
      </c>
      <c r="C51" s="332">
        <f t="shared" si="3"/>
        <v>626</v>
      </c>
      <c r="D51" s="237"/>
      <c r="E51" s="237">
        <f t="shared" si="4"/>
        <v>366</v>
      </c>
      <c r="F51" s="237"/>
      <c r="G51" s="237">
        <v>109</v>
      </c>
      <c r="H51" s="237"/>
      <c r="I51" s="237">
        <v>152</v>
      </c>
      <c r="J51" s="237"/>
      <c r="K51" s="237">
        <v>105</v>
      </c>
      <c r="L51" s="237"/>
      <c r="M51" s="237">
        <v>0</v>
      </c>
      <c r="N51" s="237"/>
      <c r="O51" s="237">
        <v>260</v>
      </c>
      <c r="P51" s="237"/>
      <c r="Q51" s="217">
        <v>0</v>
      </c>
      <c r="R51" s="237"/>
      <c r="S51" s="237">
        <v>74</v>
      </c>
      <c r="T51" s="237"/>
      <c r="U51" s="121">
        <v>186</v>
      </c>
      <c r="W51" s="217">
        <v>0</v>
      </c>
    </row>
    <row r="52" spans="1:23" s="121" customFormat="1" ht="17.25" customHeight="1">
      <c r="A52" s="165"/>
      <c r="B52" s="241" t="s">
        <v>702</v>
      </c>
      <c r="C52" s="332">
        <f t="shared" si="3"/>
        <v>659</v>
      </c>
      <c r="D52" s="237"/>
      <c r="E52" s="237">
        <f t="shared" si="4"/>
        <v>412</v>
      </c>
      <c r="F52" s="237"/>
      <c r="G52" s="237">
        <v>106</v>
      </c>
      <c r="H52" s="237"/>
      <c r="I52" s="237">
        <v>205</v>
      </c>
      <c r="J52" s="237"/>
      <c r="K52" s="237">
        <v>98</v>
      </c>
      <c r="L52" s="237"/>
      <c r="M52" s="237">
        <v>3</v>
      </c>
      <c r="N52" s="237"/>
      <c r="O52" s="237">
        <f>SUM(Q52:W52)</f>
        <v>247</v>
      </c>
      <c r="P52" s="237"/>
      <c r="Q52" s="217">
        <v>0</v>
      </c>
      <c r="R52" s="237"/>
      <c r="S52" s="237">
        <v>70</v>
      </c>
      <c r="T52" s="237"/>
      <c r="U52" s="121">
        <v>176</v>
      </c>
      <c r="W52" s="121">
        <v>1</v>
      </c>
    </row>
    <row r="53" spans="1:23" s="121" customFormat="1" ht="17.25" customHeight="1">
      <c r="A53" s="165"/>
      <c r="B53" s="241" t="s">
        <v>703</v>
      </c>
      <c r="C53" s="332">
        <f t="shared" si="3"/>
        <v>672</v>
      </c>
      <c r="D53" s="237"/>
      <c r="E53" s="237">
        <f t="shared" si="4"/>
        <v>361</v>
      </c>
      <c r="F53" s="237"/>
      <c r="G53" s="237">
        <v>82</v>
      </c>
      <c r="H53" s="237"/>
      <c r="I53" s="237">
        <v>165</v>
      </c>
      <c r="J53" s="237"/>
      <c r="K53" s="237">
        <v>96</v>
      </c>
      <c r="L53" s="237"/>
      <c r="M53" s="237">
        <v>18</v>
      </c>
      <c r="N53" s="237"/>
      <c r="O53" s="237">
        <f>SUM(Q53:W53)</f>
        <v>311</v>
      </c>
      <c r="P53" s="237"/>
      <c r="Q53" s="217">
        <v>0</v>
      </c>
      <c r="R53" s="237"/>
      <c r="S53" s="237">
        <v>152</v>
      </c>
      <c r="T53" s="237"/>
      <c r="U53" s="121">
        <v>159</v>
      </c>
      <c r="W53" s="217">
        <v>0</v>
      </c>
    </row>
    <row r="54" spans="1:23" s="121" customFormat="1" ht="17.25" customHeight="1">
      <c r="A54" s="165"/>
      <c r="B54" s="78" t="s">
        <v>704</v>
      </c>
      <c r="C54" s="332">
        <f t="shared" si="3"/>
        <v>856</v>
      </c>
      <c r="D54" s="237"/>
      <c r="E54" s="237">
        <f t="shared" si="4"/>
        <v>505</v>
      </c>
      <c r="F54" s="237"/>
      <c r="G54" s="237">
        <v>98</v>
      </c>
      <c r="H54" s="237"/>
      <c r="I54" s="237">
        <v>266</v>
      </c>
      <c r="J54" s="237"/>
      <c r="K54" s="237">
        <v>130</v>
      </c>
      <c r="L54" s="237"/>
      <c r="M54" s="237">
        <v>11</v>
      </c>
      <c r="N54" s="237"/>
      <c r="O54" s="237">
        <f>SUM(Q54:W54)</f>
        <v>351</v>
      </c>
      <c r="P54" s="237"/>
      <c r="Q54" s="217">
        <v>0</v>
      </c>
      <c r="R54" s="237"/>
      <c r="S54" s="237">
        <v>203</v>
      </c>
      <c r="T54" s="237"/>
      <c r="U54" s="121">
        <v>147</v>
      </c>
      <c r="W54" s="121">
        <v>1</v>
      </c>
    </row>
    <row r="55" spans="1:23" s="121" customFormat="1" ht="17.25" customHeight="1">
      <c r="A55" s="165"/>
      <c r="B55" s="78" t="s">
        <v>705</v>
      </c>
      <c r="C55" s="332">
        <f t="shared" si="3"/>
        <v>1196</v>
      </c>
      <c r="D55" s="237"/>
      <c r="E55" s="237">
        <f t="shared" si="4"/>
        <v>698</v>
      </c>
      <c r="F55" s="237"/>
      <c r="G55" s="237">
        <v>43</v>
      </c>
      <c r="H55" s="237"/>
      <c r="I55" s="237">
        <v>399</v>
      </c>
      <c r="J55" s="237"/>
      <c r="K55" s="237">
        <v>256</v>
      </c>
      <c r="L55" s="237"/>
      <c r="M55" s="237">
        <v>0</v>
      </c>
      <c r="N55" s="237"/>
      <c r="O55" s="237">
        <f>SUM(Q55:W55)</f>
        <v>498</v>
      </c>
      <c r="P55" s="237"/>
      <c r="Q55" s="217">
        <v>0</v>
      </c>
      <c r="R55" s="237"/>
      <c r="S55" s="237">
        <v>343</v>
      </c>
      <c r="T55" s="237"/>
      <c r="U55" s="121">
        <v>155</v>
      </c>
      <c r="W55" s="217">
        <v>0</v>
      </c>
    </row>
    <row r="56" spans="1:23" s="121" customFormat="1" ht="17.25" customHeight="1">
      <c r="A56" s="165"/>
      <c r="B56" s="78" t="s">
        <v>706</v>
      </c>
      <c r="C56" s="332">
        <v>996</v>
      </c>
      <c r="D56" s="237"/>
      <c r="E56" s="237">
        <v>657</v>
      </c>
      <c r="F56" s="237"/>
      <c r="G56" s="237">
        <v>94</v>
      </c>
      <c r="H56" s="237"/>
      <c r="I56" s="237">
        <v>274</v>
      </c>
      <c r="J56" s="237"/>
      <c r="K56" s="237">
        <v>286</v>
      </c>
      <c r="L56" s="237"/>
      <c r="M56" s="237">
        <v>3</v>
      </c>
      <c r="N56" s="237"/>
      <c r="O56" s="237">
        <v>339</v>
      </c>
      <c r="P56" s="237"/>
      <c r="Q56" s="217">
        <v>0</v>
      </c>
      <c r="R56" s="237"/>
      <c r="S56" s="237">
        <v>189</v>
      </c>
      <c r="T56" s="237"/>
      <c r="U56" s="121">
        <v>146</v>
      </c>
      <c r="W56" s="121">
        <v>4</v>
      </c>
    </row>
    <row r="57" spans="1:23" s="121" customFormat="1" ht="17.25" customHeight="1">
      <c r="A57" s="165"/>
      <c r="B57" s="78" t="s">
        <v>707</v>
      </c>
      <c r="C57" s="332">
        <f>E57+O57</f>
        <v>951</v>
      </c>
      <c r="D57" s="237"/>
      <c r="E57" s="237">
        <f>SUM(G57:M57)</f>
        <v>530</v>
      </c>
      <c r="F57" s="237"/>
      <c r="G57" s="237">
        <f>22+57</f>
        <v>79</v>
      </c>
      <c r="H57" s="237"/>
      <c r="I57" s="237">
        <f>79+102</f>
        <v>181</v>
      </c>
      <c r="J57" s="237"/>
      <c r="K57" s="237">
        <f>23+247</f>
        <v>270</v>
      </c>
      <c r="L57" s="237"/>
      <c r="M57" s="237">
        <v>0</v>
      </c>
      <c r="N57" s="237"/>
      <c r="O57" s="237">
        <f>SUM(Q57:W57)</f>
        <v>421</v>
      </c>
      <c r="P57" s="237"/>
      <c r="Q57" s="217">
        <v>0</v>
      </c>
      <c r="R57" s="237"/>
      <c r="S57" s="237">
        <f>72+239</f>
        <v>311</v>
      </c>
      <c r="T57" s="237"/>
      <c r="U57" s="121">
        <f>64+46</f>
        <v>110</v>
      </c>
      <c r="W57" s="217">
        <v>0</v>
      </c>
    </row>
    <row r="58" spans="1:24" s="144" customFormat="1" ht="8.25" customHeight="1">
      <c r="A58" s="79"/>
      <c r="B58" s="214"/>
      <c r="C58" s="136"/>
      <c r="D58" s="136"/>
      <c r="E58" s="136"/>
      <c r="F58" s="136"/>
      <c r="G58" s="136"/>
      <c r="H58" s="136"/>
      <c r="I58" s="217"/>
      <c r="J58" s="217"/>
      <c r="K58" s="136"/>
      <c r="L58" s="136"/>
      <c r="M58" s="217"/>
      <c r="N58" s="217"/>
      <c r="O58" s="217"/>
      <c r="P58" s="260"/>
      <c r="Q58" s="217"/>
      <c r="R58" s="260"/>
      <c r="S58" s="217"/>
      <c r="T58" s="217"/>
      <c r="U58" s="217"/>
      <c r="V58" s="217"/>
      <c r="W58" s="217"/>
      <c r="X58" s="163"/>
    </row>
    <row r="59" spans="1:23" s="121" customFormat="1" ht="17.25" customHeight="1">
      <c r="A59" s="122">
        <v>2002</v>
      </c>
      <c r="B59" s="166" t="s">
        <v>708</v>
      </c>
      <c r="C59" s="332">
        <f>E59+O59</f>
        <v>757</v>
      </c>
      <c r="D59" s="237"/>
      <c r="E59" s="237">
        <f>SUM(G59:M59)</f>
        <v>424</v>
      </c>
      <c r="F59" s="237"/>
      <c r="G59" s="237">
        <v>32</v>
      </c>
      <c r="H59" s="237"/>
      <c r="I59" s="237">
        <v>203</v>
      </c>
      <c r="J59" s="237"/>
      <c r="K59" s="237">
        <v>169</v>
      </c>
      <c r="L59" s="237"/>
      <c r="M59" s="237">
        <v>20</v>
      </c>
      <c r="N59" s="237"/>
      <c r="O59" s="237">
        <f>SUM(Q59:W59)</f>
        <v>333</v>
      </c>
      <c r="P59" s="237"/>
      <c r="Q59" s="217">
        <v>0</v>
      </c>
      <c r="R59" s="237"/>
      <c r="S59" s="237">
        <v>212</v>
      </c>
      <c r="T59" s="237"/>
      <c r="U59" s="121">
        <v>118</v>
      </c>
      <c r="W59" s="217">
        <v>3</v>
      </c>
    </row>
    <row r="60" spans="1:23" s="121" customFormat="1" ht="17.25" customHeight="1">
      <c r="A60" s="122"/>
      <c r="B60" s="78" t="s">
        <v>709</v>
      </c>
      <c r="C60" s="332">
        <f>E60+O60</f>
        <v>253</v>
      </c>
      <c r="D60" s="237"/>
      <c r="E60" s="237">
        <f>SUM(G60:M60)</f>
        <v>171</v>
      </c>
      <c r="F60" s="237"/>
      <c r="G60" s="237">
        <v>35</v>
      </c>
      <c r="H60" s="237"/>
      <c r="I60" s="237">
        <v>88</v>
      </c>
      <c r="J60" s="237"/>
      <c r="K60" s="237">
        <v>40</v>
      </c>
      <c r="L60" s="237"/>
      <c r="M60" s="237">
        <v>8</v>
      </c>
      <c r="N60" s="237"/>
      <c r="O60" s="237">
        <f>SUM(Q60:W60)</f>
        <v>82</v>
      </c>
      <c r="P60" s="237"/>
      <c r="Q60" s="217">
        <v>0</v>
      </c>
      <c r="R60" s="237"/>
      <c r="S60" s="237">
        <v>12</v>
      </c>
      <c r="T60" s="237"/>
      <c r="U60" s="121">
        <v>70</v>
      </c>
      <c r="W60" s="217">
        <v>0</v>
      </c>
    </row>
    <row r="61" spans="1:23" s="121" customFormat="1" ht="17.25" customHeight="1">
      <c r="A61" s="122"/>
      <c r="B61" s="78" t="s">
        <v>710</v>
      </c>
      <c r="C61" s="332">
        <f>E61+O61</f>
        <v>710</v>
      </c>
      <c r="D61" s="237"/>
      <c r="E61" s="237">
        <f>SUM(G61:M61)</f>
        <v>446</v>
      </c>
      <c r="F61" s="237"/>
      <c r="G61" s="237">
        <v>81</v>
      </c>
      <c r="H61" s="237"/>
      <c r="I61" s="237">
        <v>182</v>
      </c>
      <c r="J61" s="237"/>
      <c r="K61" s="237">
        <v>149</v>
      </c>
      <c r="L61" s="237"/>
      <c r="M61" s="237">
        <v>34</v>
      </c>
      <c r="N61" s="237"/>
      <c r="O61" s="237">
        <f>SUM(Q61:W61)</f>
        <v>264</v>
      </c>
      <c r="P61" s="237"/>
      <c r="Q61" s="217">
        <v>0</v>
      </c>
      <c r="R61" s="237"/>
      <c r="S61" s="237">
        <v>126</v>
      </c>
      <c r="T61" s="237"/>
      <c r="U61" s="121">
        <v>137</v>
      </c>
      <c r="W61" s="217">
        <v>1</v>
      </c>
    </row>
    <row r="62" spans="1:24" s="84" customFormat="1" ht="18.75" customHeight="1">
      <c r="A62" s="242"/>
      <c r="B62" s="68" t="s">
        <v>6</v>
      </c>
      <c r="C62" s="123">
        <f>SUM(C59:C61)</f>
        <v>1720</v>
      </c>
      <c r="D62" s="123"/>
      <c r="E62" s="123">
        <f>SUM(E59:E61)</f>
        <v>1041</v>
      </c>
      <c r="F62" s="123"/>
      <c r="G62" s="123">
        <f>SUM(G59:G61)</f>
        <v>148</v>
      </c>
      <c r="H62" s="123"/>
      <c r="I62" s="123">
        <f>SUM(I59:I61)</f>
        <v>473</v>
      </c>
      <c r="J62" s="123"/>
      <c r="K62" s="123">
        <f>SUM(K59:K61)</f>
        <v>358</v>
      </c>
      <c r="L62" s="123"/>
      <c r="M62" s="123">
        <f>SUM(M59:M61)</f>
        <v>62</v>
      </c>
      <c r="N62" s="123"/>
      <c r="O62" s="123">
        <f>SUM(O59:O61)</f>
        <v>679</v>
      </c>
      <c r="P62" s="123"/>
      <c r="Q62" s="123">
        <f>SUM(Q59:Q61)</f>
        <v>0</v>
      </c>
      <c r="R62" s="123"/>
      <c r="S62" s="123">
        <f>SUM(S59:S61)</f>
        <v>350</v>
      </c>
      <c r="T62" s="123"/>
      <c r="U62" s="123">
        <f>SUM(U59:U61)</f>
        <v>325</v>
      </c>
      <c r="V62" s="123"/>
      <c r="W62" s="123">
        <f>SUM(W59:W61)</f>
        <v>4</v>
      </c>
      <c r="X62" s="123"/>
    </row>
    <row r="63" spans="1:24" s="144" customFormat="1" ht="9" customHeight="1">
      <c r="A63" s="221"/>
      <c r="B63" s="373"/>
      <c r="C63" s="259"/>
      <c r="D63" s="259"/>
      <c r="E63" s="259"/>
      <c r="F63" s="259"/>
      <c r="G63" s="259"/>
      <c r="H63" s="259"/>
      <c r="I63" s="279"/>
      <c r="J63" s="279"/>
      <c r="K63" s="259"/>
      <c r="L63" s="259"/>
      <c r="M63" s="279"/>
      <c r="N63" s="279"/>
      <c r="O63" s="279"/>
      <c r="P63" s="374"/>
      <c r="Q63" s="279"/>
      <c r="R63" s="374"/>
      <c r="S63" s="279"/>
      <c r="T63" s="279"/>
      <c r="U63" s="279"/>
      <c r="V63" s="279"/>
      <c r="W63" s="279"/>
      <c r="X63" s="286"/>
    </row>
    <row r="64" spans="1:22" s="326" customFormat="1" ht="14.25" customHeight="1">
      <c r="A64" s="327" t="s">
        <v>748</v>
      </c>
      <c r="B64" s="298" t="s">
        <v>664</v>
      </c>
      <c r="C64" s="225"/>
      <c r="D64" s="225"/>
      <c r="E64" s="225"/>
      <c r="F64" s="225"/>
      <c r="G64" s="225"/>
      <c r="H64" s="225"/>
      <c r="I64" s="225"/>
      <c r="J64" s="225"/>
      <c r="K64" s="225"/>
      <c r="L64" s="225"/>
      <c r="M64" s="363">
        <v>0</v>
      </c>
      <c r="N64" s="361" t="s">
        <v>822</v>
      </c>
      <c r="P64" s="361"/>
      <c r="R64" s="359"/>
      <c r="S64" s="363"/>
      <c r="T64" s="361"/>
      <c r="V64" s="225"/>
    </row>
    <row r="65" spans="1:22" s="326" customFormat="1" ht="12">
      <c r="A65" s="327"/>
      <c r="B65" s="225" t="s">
        <v>15</v>
      </c>
      <c r="C65" s="225"/>
      <c r="D65" s="225"/>
      <c r="E65" s="225"/>
      <c r="F65" s="225"/>
      <c r="G65" s="225"/>
      <c r="H65" s="225"/>
      <c r="I65" s="225"/>
      <c r="J65" s="225"/>
      <c r="K65" s="225"/>
      <c r="L65" s="225"/>
      <c r="N65" s="326" t="s">
        <v>749</v>
      </c>
      <c r="R65" s="359"/>
      <c r="V65" s="225"/>
    </row>
    <row r="66" spans="1:14" s="326" customFormat="1" ht="12">
      <c r="A66" s="362"/>
      <c r="B66" s="225" t="s">
        <v>713</v>
      </c>
      <c r="C66" s="225"/>
      <c r="D66" s="225"/>
      <c r="E66" s="225"/>
      <c r="F66" s="225"/>
      <c r="G66" s="225"/>
      <c r="H66" s="225"/>
      <c r="I66" s="225"/>
      <c r="J66" s="225"/>
      <c r="K66" s="359"/>
      <c r="L66" s="359"/>
      <c r="N66" s="326" t="s">
        <v>465</v>
      </c>
    </row>
    <row r="67" spans="18:22" s="326" customFormat="1" ht="12">
      <c r="R67" s="364"/>
      <c r="S67" s="364"/>
      <c r="T67" s="364"/>
      <c r="U67" s="364"/>
      <c r="V67" s="364"/>
    </row>
    <row r="68" spans="18:22" s="326" customFormat="1" ht="12">
      <c r="R68" s="364"/>
      <c r="S68" s="364"/>
      <c r="T68" s="364"/>
      <c r="U68" s="364"/>
      <c r="V68" s="364"/>
    </row>
    <row r="69" spans="18:22" s="326" customFormat="1" ht="12">
      <c r="R69" s="364"/>
      <c r="S69" s="364"/>
      <c r="T69" s="364"/>
      <c r="U69" s="364"/>
      <c r="V69" s="364"/>
    </row>
    <row r="70" spans="18:22" s="121" customFormat="1" ht="15">
      <c r="R70" s="124"/>
      <c r="S70" s="124"/>
      <c r="T70" s="124"/>
      <c r="U70" s="124"/>
      <c r="V70" s="124"/>
    </row>
    <row r="71" spans="11:22" s="15" customFormat="1" ht="18" customHeight="1">
      <c r="K71" s="97"/>
      <c r="L71" s="97"/>
      <c r="M71" s="97"/>
      <c r="N71" s="97"/>
      <c r="O71" s="97"/>
      <c r="P71" s="97"/>
      <c r="R71" s="97"/>
      <c r="S71" s="97"/>
      <c r="T71" s="97"/>
      <c r="U71" s="97"/>
      <c r="V71" s="97"/>
    </row>
  </sheetData>
  <mergeCells count="104">
    <mergeCell ref="W43:X43"/>
    <mergeCell ref="O43:P43"/>
    <mergeCell ref="Q43:R43"/>
    <mergeCell ref="S43:T43"/>
    <mergeCell ref="U43:V43"/>
    <mergeCell ref="G43:H43"/>
    <mergeCell ref="I43:J43"/>
    <mergeCell ref="K43:L43"/>
    <mergeCell ref="M43:N43"/>
    <mergeCell ref="C42:D42"/>
    <mergeCell ref="A43:B43"/>
    <mergeCell ref="C43:D43"/>
    <mergeCell ref="E43:F43"/>
    <mergeCell ref="E42:F42"/>
    <mergeCell ref="C40:D40"/>
    <mergeCell ref="C41:D41"/>
    <mergeCell ref="G40:H40"/>
    <mergeCell ref="I40:J40"/>
    <mergeCell ref="G42:H42"/>
    <mergeCell ref="I42:J42"/>
    <mergeCell ref="S16:T16"/>
    <mergeCell ref="K39:N39"/>
    <mergeCell ref="K42:L42"/>
    <mergeCell ref="M42:N42"/>
    <mergeCell ref="M41:N41"/>
    <mergeCell ref="K41:L41"/>
    <mergeCell ref="M40:N40"/>
    <mergeCell ref="U16:V16"/>
    <mergeCell ref="W16:X16"/>
    <mergeCell ref="K40:L40"/>
    <mergeCell ref="S40:T40"/>
    <mergeCell ref="U40:V40"/>
    <mergeCell ref="W40:X40"/>
    <mergeCell ref="E38:N38"/>
    <mergeCell ref="E40:F40"/>
    <mergeCell ref="O40:P40"/>
    <mergeCell ref="G39:J39"/>
    <mergeCell ref="W15:X15"/>
    <mergeCell ref="A16:B16"/>
    <mergeCell ref="C16:D16"/>
    <mergeCell ref="E16:F16"/>
    <mergeCell ref="G16:H16"/>
    <mergeCell ref="I16:J16"/>
    <mergeCell ref="K16:L16"/>
    <mergeCell ref="M16:N16"/>
    <mergeCell ref="O16:P16"/>
    <mergeCell ref="Q16:R16"/>
    <mergeCell ref="O15:P15"/>
    <mergeCell ref="Q15:R15"/>
    <mergeCell ref="S15:T15"/>
    <mergeCell ref="U15:V15"/>
    <mergeCell ref="I15:J15"/>
    <mergeCell ref="K15:L15"/>
    <mergeCell ref="M15:N15"/>
    <mergeCell ref="E15:F15"/>
    <mergeCell ref="G15:H15"/>
    <mergeCell ref="O11:X11"/>
    <mergeCell ref="I13:J13"/>
    <mergeCell ref="K13:L13"/>
    <mergeCell ref="M13:N13"/>
    <mergeCell ref="O13:P13"/>
    <mergeCell ref="Q13:R13"/>
    <mergeCell ref="S13:T13"/>
    <mergeCell ref="E11:N11"/>
    <mergeCell ref="G12:J12"/>
    <mergeCell ref="K12:N12"/>
    <mergeCell ref="E14:F14"/>
    <mergeCell ref="G14:H14"/>
    <mergeCell ref="Q12:T12"/>
    <mergeCell ref="U12:X12"/>
    <mergeCell ref="K14:L14"/>
    <mergeCell ref="M14:N14"/>
    <mergeCell ref="O14:P14"/>
    <mergeCell ref="Q14:R14"/>
    <mergeCell ref="U39:X39"/>
    <mergeCell ref="Q39:T39"/>
    <mergeCell ref="C15:D15"/>
    <mergeCell ref="U13:V13"/>
    <mergeCell ref="W13:X13"/>
    <mergeCell ref="O38:X38"/>
    <mergeCell ref="I14:J14"/>
    <mergeCell ref="C14:D14"/>
    <mergeCell ref="E13:F13"/>
    <mergeCell ref="G13:H13"/>
    <mergeCell ref="C13:D13"/>
    <mergeCell ref="W14:X14"/>
    <mergeCell ref="W41:X41"/>
    <mergeCell ref="O42:P42"/>
    <mergeCell ref="Q42:R42"/>
    <mergeCell ref="S42:T42"/>
    <mergeCell ref="U42:V42"/>
    <mergeCell ref="W42:X42"/>
    <mergeCell ref="O41:P41"/>
    <mergeCell ref="Q41:R41"/>
    <mergeCell ref="A11:B15"/>
    <mergeCell ref="A38:B42"/>
    <mergeCell ref="S14:T14"/>
    <mergeCell ref="U14:V14"/>
    <mergeCell ref="S41:T41"/>
    <mergeCell ref="U41:V41"/>
    <mergeCell ref="I41:J41"/>
    <mergeCell ref="Q40:R40"/>
    <mergeCell ref="E41:F41"/>
    <mergeCell ref="G41:H41"/>
  </mergeCells>
  <printOptions/>
  <pageMargins left="0.7874015748031497" right="0.7874015748031497" top="0.3937007874015748" bottom="0.3937007874015748" header="0.3937007874015748" footer="0.3937007874015748"/>
  <pageSetup fitToHeight="1" fitToWidth="1" horizontalDpi="300" verticalDpi="300" orientation="portrait"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AJ66"/>
  <sheetViews>
    <sheetView zoomScale="69" zoomScaleNormal="69" workbookViewId="0" topLeftCell="A1">
      <selection activeCell="P10" sqref="P10"/>
    </sheetView>
  </sheetViews>
  <sheetFormatPr defaultColWidth="9.00390625" defaultRowHeight="16.5"/>
  <cols>
    <col min="1" max="1" width="5.50390625" style="0" customWidth="1"/>
    <col min="2" max="2" width="27.375" style="0" customWidth="1"/>
    <col min="3" max="3" width="3.125" style="0" customWidth="1"/>
    <col min="4" max="4" width="5.125" style="0" customWidth="1"/>
    <col min="5" max="5" width="1.625" style="0" customWidth="1"/>
    <col min="6" max="6" width="3.125" style="0" customWidth="1"/>
    <col min="7" max="7" width="4.625" style="0" customWidth="1"/>
    <col min="8" max="8" width="1.625" style="0" customWidth="1"/>
    <col min="9" max="11" width="3.125" style="0" customWidth="1"/>
    <col min="12" max="13" width="3.00390625" style="0" customWidth="1"/>
    <col min="14" max="14" width="2.875" style="107" customWidth="1"/>
    <col min="15" max="15" width="3.00390625" style="107" customWidth="1"/>
    <col min="16" max="19" width="3.125" style="0" customWidth="1"/>
    <col min="20" max="20" width="4.625" style="0" customWidth="1"/>
    <col min="21" max="21" width="1.625" style="0" customWidth="1"/>
    <col min="22" max="22" width="4.625" style="0" customWidth="1"/>
    <col min="23" max="23" width="5.125" style="0" customWidth="1"/>
    <col min="24" max="24" width="1.625" style="0" customWidth="1"/>
    <col min="25" max="25" width="3.125" style="0" customWidth="1"/>
    <col min="26" max="26" width="4.125" style="0" customWidth="1"/>
    <col min="27" max="27" width="2.125" style="0" customWidth="1"/>
    <col min="28" max="34" width="3.125" style="0" customWidth="1"/>
  </cols>
  <sheetData>
    <row r="1" s="60" customFormat="1" ht="12" customHeight="1">
      <c r="K1" s="72"/>
    </row>
    <row r="2" spans="1:34" s="60" customFormat="1" ht="17.25" customHeight="1">
      <c r="A2" s="236" t="s">
        <v>905</v>
      </c>
      <c r="K2" s="72"/>
      <c r="AH2" s="252" t="s">
        <v>665</v>
      </c>
    </row>
    <row r="3" spans="1:34" s="60" customFormat="1" ht="17.25" customHeight="1">
      <c r="A3" s="58" t="s">
        <v>906</v>
      </c>
      <c r="AH3" s="253" t="s">
        <v>666</v>
      </c>
    </row>
    <row r="4" spans="1:34" s="60" customFormat="1" ht="17.25" customHeight="1">
      <c r="A4" s="104" t="s">
        <v>907</v>
      </c>
      <c r="B4" s="74"/>
      <c r="C4" s="74"/>
      <c r="D4" s="74"/>
      <c r="E4" s="74"/>
      <c r="F4" s="74"/>
      <c r="G4" s="74"/>
      <c r="H4" s="74"/>
      <c r="I4" s="74"/>
      <c r="J4" s="74"/>
      <c r="K4" s="74"/>
      <c r="L4" s="74"/>
      <c r="M4" s="76"/>
      <c r="N4" s="74"/>
      <c r="O4" s="74"/>
      <c r="P4" s="74"/>
      <c r="Q4" s="74"/>
      <c r="R4" s="74"/>
      <c r="S4" s="74"/>
      <c r="T4" s="74"/>
      <c r="U4" s="74"/>
      <c r="V4" s="74"/>
      <c r="W4" s="74"/>
      <c r="X4" s="74"/>
      <c r="Y4" s="74"/>
      <c r="Z4" s="74"/>
      <c r="AA4" s="74"/>
      <c r="AB4" s="74"/>
      <c r="AC4" s="74"/>
      <c r="AD4" s="74"/>
      <c r="AE4" s="74"/>
      <c r="AF4" s="74"/>
      <c r="AG4" s="74"/>
      <c r="AH4" s="398" t="s">
        <v>667</v>
      </c>
    </row>
    <row r="5" s="107" customFormat="1" ht="17.25" customHeight="1"/>
    <row r="6" s="107" customFormat="1" ht="8.25" customHeight="1"/>
    <row r="7" spans="1:2" s="107" customFormat="1" ht="16.5" customHeight="1">
      <c r="A7" s="58" t="s">
        <v>425</v>
      </c>
      <c r="B7" s="410" t="s">
        <v>426</v>
      </c>
    </row>
    <row r="8" spans="1:2" s="107" customFormat="1" ht="16.5" customHeight="1">
      <c r="A8" s="5" t="s">
        <v>745</v>
      </c>
      <c r="B8" s="58" t="s">
        <v>427</v>
      </c>
    </row>
    <row r="9" spans="1:2" s="107" customFormat="1" ht="16.5" customHeight="1">
      <c r="A9" s="2"/>
      <c r="B9" s="2" t="s">
        <v>428</v>
      </c>
    </row>
    <row r="10" s="107" customFormat="1" ht="14.25" customHeight="1"/>
    <row r="11" spans="1:36" s="107" customFormat="1" ht="18" customHeight="1">
      <c r="A11" s="861" t="s">
        <v>803</v>
      </c>
      <c r="B11" s="861"/>
      <c r="C11" s="921" t="s">
        <v>429</v>
      </c>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393"/>
      <c r="AJ11" s="393"/>
    </row>
    <row r="12" spans="1:36" s="107" customFormat="1" ht="18" customHeight="1">
      <c r="A12" s="1197"/>
      <c r="B12" s="1197"/>
      <c r="C12" s="1199" t="s">
        <v>430</v>
      </c>
      <c r="D12" s="1200"/>
      <c r="E12" s="1200"/>
      <c r="F12" s="1200"/>
      <c r="G12" s="1200"/>
      <c r="H12" s="1200"/>
      <c r="I12" s="1200"/>
      <c r="J12" s="1200"/>
      <c r="K12" s="1200"/>
      <c r="L12" s="1200"/>
      <c r="M12" s="1200"/>
      <c r="N12" s="1200"/>
      <c r="O12" s="1200"/>
      <c r="P12" s="1200"/>
      <c r="Q12" s="1200"/>
      <c r="R12" s="1201"/>
      <c r="S12" s="927" t="s">
        <v>431</v>
      </c>
      <c r="T12" s="927"/>
      <c r="U12" s="927"/>
      <c r="V12" s="927"/>
      <c r="W12" s="927"/>
      <c r="X12" s="927"/>
      <c r="Y12" s="927"/>
      <c r="Z12" s="927"/>
      <c r="AA12" s="927"/>
      <c r="AB12" s="927"/>
      <c r="AC12" s="927"/>
      <c r="AD12" s="927"/>
      <c r="AE12" s="927"/>
      <c r="AF12" s="927"/>
      <c r="AG12" s="927"/>
      <c r="AH12" s="927"/>
      <c r="AI12" s="393"/>
      <c r="AJ12" s="393"/>
    </row>
    <row r="13" spans="1:36" s="107" customFormat="1" ht="34.5" customHeight="1">
      <c r="A13" s="1197"/>
      <c r="B13" s="1197"/>
      <c r="C13" s="1193" t="s">
        <v>432</v>
      </c>
      <c r="D13" s="1193"/>
      <c r="E13" s="1193"/>
      <c r="F13" s="1202" t="s">
        <v>433</v>
      </c>
      <c r="G13" s="1193"/>
      <c r="H13" s="929"/>
      <c r="I13" s="1193" t="s">
        <v>434</v>
      </c>
      <c r="J13" s="1193"/>
      <c r="K13" s="1193"/>
      <c r="L13" s="1203" t="s">
        <v>435</v>
      </c>
      <c r="M13" s="1192"/>
      <c r="N13" s="1192"/>
      <c r="O13" s="1174"/>
      <c r="P13" s="1193" t="s">
        <v>436</v>
      </c>
      <c r="Q13" s="1193"/>
      <c r="R13" s="1193"/>
      <c r="S13" s="1193" t="s">
        <v>432</v>
      </c>
      <c r="T13" s="1193"/>
      <c r="U13" s="1193"/>
      <c r="V13" s="1193" t="s">
        <v>437</v>
      </c>
      <c r="W13" s="1193"/>
      <c r="X13" s="1193"/>
      <c r="Y13" s="1193" t="s">
        <v>438</v>
      </c>
      <c r="Z13" s="1193"/>
      <c r="AA13" s="1193"/>
      <c r="AB13" s="1192" t="s">
        <v>439</v>
      </c>
      <c r="AC13" s="1192"/>
      <c r="AD13" s="1192"/>
      <c r="AE13" s="1192"/>
      <c r="AF13" s="1193" t="s">
        <v>128</v>
      </c>
      <c r="AG13" s="1193"/>
      <c r="AH13" s="929"/>
      <c r="AI13" s="393"/>
      <c r="AJ13" s="393"/>
    </row>
    <row r="14" spans="1:36" s="107" customFormat="1" ht="67.5" customHeight="1">
      <c r="A14" s="1197"/>
      <c r="B14" s="1197"/>
      <c r="C14" s="1151" t="s">
        <v>440</v>
      </c>
      <c r="D14" s="1168"/>
      <c r="E14" s="1152"/>
      <c r="F14" s="1157" t="s">
        <v>441</v>
      </c>
      <c r="G14" s="1172"/>
      <c r="H14" s="737"/>
      <c r="I14" s="1151" t="s">
        <v>442</v>
      </c>
      <c r="J14" s="1168"/>
      <c r="K14" s="1152"/>
      <c r="L14" s="1151" t="s">
        <v>443</v>
      </c>
      <c r="M14" s="1168"/>
      <c r="N14" s="1168"/>
      <c r="O14" s="1152"/>
      <c r="P14" s="1151" t="s">
        <v>444</v>
      </c>
      <c r="Q14" s="1168"/>
      <c r="R14" s="1152"/>
      <c r="S14" s="1195" t="s">
        <v>440</v>
      </c>
      <c r="T14" s="1195"/>
      <c r="U14" s="1195"/>
      <c r="V14" s="1213" t="s">
        <v>441</v>
      </c>
      <c r="W14" s="1213"/>
      <c r="X14" s="1213"/>
      <c r="Y14" s="1195" t="s">
        <v>442</v>
      </c>
      <c r="Z14" s="1195"/>
      <c r="AA14" s="1195"/>
      <c r="AB14" s="1195" t="s">
        <v>443</v>
      </c>
      <c r="AC14" s="1195"/>
      <c r="AD14" s="1195"/>
      <c r="AE14" s="1195"/>
      <c r="AF14" s="1195" t="s">
        <v>445</v>
      </c>
      <c r="AG14" s="1195"/>
      <c r="AH14" s="1179"/>
      <c r="AI14" s="394"/>
      <c r="AJ14" s="18"/>
    </row>
    <row r="15" spans="1:36" s="107" customFormat="1" ht="19.5" customHeight="1">
      <c r="A15" s="1198"/>
      <c r="B15" s="1198"/>
      <c r="C15" s="1179"/>
      <c r="D15" s="1162"/>
      <c r="E15" s="1163"/>
      <c r="F15" s="936"/>
      <c r="G15" s="937"/>
      <c r="H15" s="1194"/>
      <c r="I15" s="1179"/>
      <c r="J15" s="1162"/>
      <c r="K15" s="1163"/>
      <c r="L15" s="1179"/>
      <c r="M15" s="1162"/>
      <c r="N15" s="1162"/>
      <c r="O15" s="1163"/>
      <c r="P15" s="1179"/>
      <c r="Q15" s="1162"/>
      <c r="R15" s="1163"/>
      <c r="S15" s="735" t="s">
        <v>340</v>
      </c>
      <c r="T15" s="735"/>
      <c r="U15" s="735"/>
      <c r="V15" s="735"/>
      <c r="W15" s="735"/>
      <c r="X15" s="735"/>
      <c r="Y15" s="735"/>
      <c r="Z15" s="735"/>
      <c r="AA15" s="735"/>
      <c r="AB15" s="735"/>
      <c r="AC15" s="735"/>
      <c r="AD15" s="735"/>
      <c r="AE15" s="735"/>
      <c r="AF15" s="735"/>
      <c r="AG15" s="735"/>
      <c r="AH15" s="735"/>
      <c r="AI15" s="18"/>
      <c r="AJ15" s="18"/>
    </row>
    <row r="16" spans="1:36" s="107" customFormat="1" ht="17.25" customHeight="1">
      <c r="A16" s="735">
        <v>1</v>
      </c>
      <c r="B16" s="735"/>
      <c r="C16" s="719">
        <v>2</v>
      </c>
      <c r="D16" s="735"/>
      <c r="E16" s="720"/>
      <c r="F16" s="719">
        <v>3</v>
      </c>
      <c r="G16" s="735"/>
      <c r="H16" s="720"/>
      <c r="I16" s="719">
        <v>4</v>
      </c>
      <c r="J16" s="735"/>
      <c r="K16" s="720"/>
      <c r="L16" s="719">
        <v>5</v>
      </c>
      <c r="M16" s="735"/>
      <c r="N16" s="735"/>
      <c r="O16" s="735"/>
      <c r="P16" s="719">
        <v>6</v>
      </c>
      <c r="Q16" s="735"/>
      <c r="R16" s="720"/>
      <c r="S16" s="719">
        <v>7</v>
      </c>
      <c r="T16" s="735"/>
      <c r="U16" s="735"/>
      <c r="V16" s="1189">
        <v>8</v>
      </c>
      <c r="W16" s="1190"/>
      <c r="X16" s="1191"/>
      <c r="Y16" s="1190">
        <v>9</v>
      </c>
      <c r="Z16" s="1190"/>
      <c r="AA16" s="1190"/>
      <c r="AB16" s="1189">
        <v>10</v>
      </c>
      <c r="AC16" s="1190"/>
      <c r="AD16" s="1190"/>
      <c r="AE16" s="1191"/>
      <c r="AF16" s="1189">
        <v>11</v>
      </c>
      <c r="AG16" s="1190"/>
      <c r="AH16" s="1190"/>
      <c r="AI16" s="18"/>
      <c r="AJ16" s="18"/>
    </row>
    <row r="17" spans="3:34" s="107" customFormat="1" ht="9" customHeight="1">
      <c r="C17" s="530"/>
      <c r="D17" s="530"/>
      <c r="E17" s="530"/>
      <c r="F17" s="530"/>
      <c r="G17" s="530"/>
      <c r="H17" s="530"/>
      <c r="I17" s="530"/>
      <c r="J17" s="530"/>
      <c r="K17" s="530"/>
      <c r="L17" s="530"/>
      <c r="M17" s="531"/>
      <c r="N17" s="531"/>
      <c r="O17" s="531"/>
      <c r="P17" s="531"/>
      <c r="Q17" s="531"/>
      <c r="R17" s="531"/>
      <c r="S17" s="531"/>
      <c r="T17" s="531"/>
      <c r="U17" s="531"/>
      <c r="V17" s="531"/>
      <c r="W17" s="531"/>
      <c r="X17" s="531"/>
      <c r="Y17" s="530"/>
      <c r="Z17" s="530"/>
      <c r="AA17" s="530"/>
      <c r="AB17" s="530"/>
      <c r="AC17" s="530"/>
      <c r="AD17" s="530"/>
      <c r="AE17" s="530"/>
      <c r="AF17" s="530"/>
      <c r="AG17" s="530"/>
      <c r="AH17" s="530"/>
    </row>
    <row r="18" spans="1:34" s="158" customFormat="1" ht="18.75" customHeight="1">
      <c r="A18" s="582">
        <v>2001</v>
      </c>
      <c r="B18" s="414"/>
      <c r="C18" s="1184">
        <f>SUM(C20:C23)</f>
        <v>3112</v>
      </c>
      <c r="D18" s="1184"/>
      <c r="E18" s="532"/>
      <c r="F18" s="1184">
        <f>SUM(F20:F23)</f>
        <v>3848</v>
      </c>
      <c r="G18" s="1184"/>
      <c r="H18" s="532"/>
      <c r="I18" s="1184">
        <f>SUM(I20:I23)</f>
        <v>335</v>
      </c>
      <c r="J18" s="1184"/>
      <c r="K18" s="532"/>
      <c r="L18" s="1184">
        <f>SUM(L20:N23)</f>
        <v>63</v>
      </c>
      <c r="M18" s="1184"/>
      <c r="N18" s="1184"/>
      <c r="O18" s="532"/>
      <c r="P18" s="1184">
        <f>SUM(P20:Q23)</f>
        <v>3</v>
      </c>
      <c r="Q18" s="1184"/>
      <c r="R18" s="532"/>
      <c r="S18" s="1183">
        <f>SUM(S20:T23)</f>
        <v>720332.72</v>
      </c>
      <c r="T18" s="1183"/>
      <c r="U18" s="532"/>
      <c r="V18" s="1183">
        <f>SUM(V20:W23)</f>
        <v>1026668.2</v>
      </c>
      <c r="W18" s="1183"/>
      <c r="X18" s="532"/>
      <c r="Y18" s="1183">
        <f>SUM(Y20:Z23)</f>
        <v>132702</v>
      </c>
      <c r="Z18" s="1183"/>
      <c r="AA18" s="532"/>
      <c r="AB18" s="1183">
        <f>SUM(AB20:AD23)</f>
        <v>92486</v>
      </c>
      <c r="AC18" s="1183"/>
      <c r="AD18" s="1183"/>
      <c r="AE18" s="532"/>
      <c r="AF18" s="1183">
        <f>SUM(AF20:AG23)</f>
        <v>2629</v>
      </c>
      <c r="AG18" s="1183"/>
      <c r="AH18" s="154"/>
    </row>
    <row r="19" spans="1:34" s="158" customFormat="1" ht="9.75" customHeight="1">
      <c r="A19" s="582"/>
      <c r="B19" s="414"/>
      <c r="C19" s="532"/>
      <c r="D19" s="532"/>
      <c r="E19" s="532"/>
      <c r="F19" s="532"/>
      <c r="G19" s="532"/>
      <c r="H19" s="532"/>
      <c r="I19" s="532"/>
      <c r="J19" s="532"/>
      <c r="K19" s="532"/>
      <c r="L19" s="532"/>
      <c r="M19" s="532"/>
      <c r="N19" s="532"/>
      <c r="O19" s="532"/>
      <c r="P19" s="532"/>
      <c r="Q19" s="532"/>
      <c r="R19" s="532"/>
      <c r="S19" s="358"/>
      <c r="T19" s="358"/>
      <c r="U19" s="532"/>
      <c r="V19" s="358"/>
      <c r="W19" s="358"/>
      <c r="X19" s="532"/>
      <c r="Y19" s="358"/>
      <c r="Z19" s="358"/>
      <c r="AA19" s="532"/>
      <c r="AB19" s="358"/>
      <c r="AC19" s="358"/>
      <c r="AD19" s="358"/>
      <c r="AE19" s="532"/>
      <c r="AF19" s="583"/>
      <c r="AG19" s="583"/>
      <c r="AH19" s="154"/>
    </row>
    <row r="20" spans="1:34" s="158" customFormat="1" ht="18.75" customHeight="1">
      <c r="A20" s="582">
        <v>2001</v>
      </c>
      <c r="B20" s="414" t="s">
        <v>446</v>
      </c>
      <c r="C20" s="1184">
        <v>632</v>
      </c>
      <c r="D20" s="1184"/>
      <c r="E20" s="532"/>
      <c r="F20" s="1184">
        <v>982</v>
      </c>
      <c r="G20" s="1184"/>
      <c r="H20" s="532"/>
      <c r="I20" s="1184">
        <v>82</v>
      </c>
      <c r="J20" s="1184"/>
      <c r="K20" s="532"/>
      <c r="L20" s="1184">
        <v>13</v>
      </c>
      <c r="M20" s="1184"/>
      <c r="N20" s="1184"/>
      <c r="O20" s="532"/>
      <c r="P20" s="1184">
        <v>1</v>
      </c>
      <c r="Q20" s="1184"/>
      <c r="R20" s="532"/>
      <c r="S20" s="1183">
        <v>137508</v>
      </c>
      <c r="T20" s="1183"/>
      <c r="U20" s="532"/>
      <c r="V20" s="1183">
        <v>248166</v>
      </c>
      <c r="W20" s="1183"/>
      <c r="X20" s="532"/>
      <c r="Y20" s="1183">
        <v>35296</v>
      </c>
      <c r="Z20" s="1183"/>
      <c r="AA20" s="532"/>
      <c r="AB20" s="1183">
        <v>19240</v>
      </c>
      <c r="AC20" s="1183"/>
      <c r="AD20" s="1183"/>
      <c r="AE20" s="532"/>
      <c r="AF20" s="1188">
        <v>547</v>
      </c>
      <c r="AG20" s="1188"/>
      <c r="AH20" s="154"/>
    </row>
    <row r="21" spans="1:34" s="158" customFormat="1" ht="18.75" customHeight="1">
      <c r="A21" s="159"/>
      <c r="B21" s="414" t="s">
        <v>447</v>
      </c>
      <c r="C21" s="1184">
        <v>951</v>
      </c>
      <c r="D21" s="1184"/>
      <c r="E21" s="532"/>
      <c r="F21" s="1184">
        <v>964</v>
      </c>
      <c r="G21" s="1184"/>
      <c r="H21" s="532"/>
      <c r="I21" s="1184">
        <v>102</v>
      </c>
      <c r="J21" s="1184"/>
      <c r="K21" s="532"/>
      <c r="L21" s="1184">
        <v>18</v>
      </c>
      <c r="M21" s="1184"/>
      <c r="N21" s="1184"/>
      <c r="O21" s="532"/>
      <c r="P21" s="1184">
        <v>0</v>
      </c>
      <c r="Q21" s="1184"/>
      <c r="R21" s="532"/>
      <c r="S21" s="1183">
        <v>212979</v>
      </c>
      <c r="T21" s="1183"/>
      <c r="U21" s="532"/>
      <c r="V21" s="1183">
        <v>258576</v>
      </c>
      <c r="W21" s="1183"/>
      <c r="X21" s="533" t="s">
        <v>352</v>
      </c>
      <c r="Y21" s="1183">
        <v>38869</v>
      </c>
      <c r="Z21" s="1183"/>
      <c r="AA21" s="532"/>
      <c r="AB21" s="1183">
        <v>26640</v>
      </c>
      <c r="AC21" s="1183"/>
      <c r="AD21" s="1183"/>
      <c r="AE21" s="532"/>
      <c r="AF21" s="1184">
        <v>0</v>
      </c>
      <c r="AG21" s="1184"/>
      <c r="AH21" s="154"/>
    </row>
    <row r="22" spans="1:34" s="400" customFormat="1" ht="18.75" customHeight="1">
      <c r="A22" s="406"/>
      <c r="B22" s="414" t="s">
        <v>189</v>
      </c>
      <c r="C22" s="1184">
        <v>783</v>
      </c>
      <c r="D22" s="1184"/>
      <c r="E22" s="532"/>
      <c r="F22" s="1184">
        <v>943</v>
      </c>
      <c r="G22" s="1184"/>
      <c r="H22" s="532"/>
      <c r="I22" s="1184">
        <v>80</v>
      </c>
      <c r="J22" s="1184"/>
      <c r="K22" s="532"/>
      <c r="L22" s="1184">
        <v>17</v>
      </c>
      <c r="M22" s="1184"/>
      <c r="N22" s="1184"/>
      <c r="O22" s="532"/>
      <c r="P22" s="1184">
        <v>1</v>
      </c>
      <c r="Q22" s="1184"/>
      <c r="R22" s="532"/>
      <c r="S22" s="1183">
        <v>205827</v>
      </c>
      <c r="T22" s="1183"/>
      <c r="U22" s="532"/>
      <c r="V22" s="1183">
        <v>256276</v>
      </c>
      <c r="W22" s="1183"/>
      <c r="X22" s="532"/>
      <c r="Y22" s="1183">
        <v>30109</v>
      </c>
      <c r="Z22" s="1183"/>
      <c r="AA22" s="532"/>
      <c r="AB22" s="1183">
        <v>25160</v>
      </c>
      <c r="AC22" s="1183"/>
      <c r="AD22" s="1183"/>
      <c r="AE22" s="532"/>
      <c r="AF22" s="1183">
        <v>1064</v>
      </c>
      <c r="AG22" s="1183"/>
      <c r="AH22" s="534"/>
    </row>
    <row r="23" spans="1:34" s="400" customFormat="1" ht="18.75" customHeight="1">
      <c r="A23" s="406"/>
      <c r="B23" s="414" t="s">
        <v>190</v>
      </c>
      <c r="C23" s="1184">
        <v>746</v>
      </c>
      <c r="D23" s="1184"/>
      <c r="E23" s="532"/>
      <c r="F23" s="1184">
        <v>959</v>
      </c>
      <c r="G23" s="1184"/>
      <c r="H23" s="532"/>
      <c r="I23" s="1184">
        <v>71</v>
      </c>
      <c r="J23" s="1184"/>
      <c r="K23" s="532"/>
      <c r="L23" s="1184">
        <v>15</v>
      </c>
      <c r="M23" s="1184"/>
      <c r="N23" s="1184"/>
      <c r="O23" s="532"/>
      <c r="P23" s="1184">
        <v>1</v>
      </c>
      <c r="Q23" s="1184"/>
      <c r="R23" s="532"/>
      <c r="S23" s="1183">
        <v>164018.72</v>
      </c>
      <c r="T23" s="1183"/>
      <c r="U23" s="532"/>
      <c r="V23" s="1183">
        <v>263650.2</v>
      </c>
      <c r="W23" s="1183"/>
      <c r="X23" s="532"/>
      <c r="Y23" s="1183">
        <v>28428</v>
      </c>
      <c r="Z23" s="1183"/>
      <c r="AA23" s="358"/>
      <c r="AB23" s="1187">
        <v>21446</v>
      </c>
      <c r="AC23" s="1187"/>
      <c r="AD23" s="1187"/>
      <c r="AE23" s="532"/>
      <c r="AF23" s="1183">
        <v>1018</v>
      </c>
      <c r="AG23" s="1183"/>
      <c r="AH23" s="534"/>
    </row>
    <row r="24" spans="1:34" s="158" customFormat="1" ht="9.75" customHeight="1">
      <c r="A24" s="582"/>
      <c r="B24" s="414"/>
      <c r="C24" s="532"/>
      <c r="D24" s="532"/>
      <c r="E24" s="532"/>
      <c r="F24" s="532"/>
      <c r="G24" s="532"/>
      <c r="H24" s="532"/>
      <c r="I24" s="532"/>
      <c r="J24" s="532"/>
      <c r="K24" s="532"/>
      <c r="L24" s="532"/>
      <c r="M24" s="532"/>
      <c r="N24" s="532"/>
      <c r="O24" s="532"/>
      <c r="P24" s="532"/>
      <c r="Q24" s="532"/>
      <c r="R24" s="532"/>
      <c r="S24" s="358"/>
      <c r="T24" s="358"/>
      <c r="U24" s="532"/>
      <c r="V24" s="358"/>
      <c r="W24" s="358"/>
      <c r="X24" s="532"/>
      <c r="Y24" s="358"/>
      <c r="Z24" s="358"/>
      <c r="AA24" s="532"/>
      <c r="AB24" s="358"/>
      <c r="AC24" s="358"/>
      <c r="AD24" s="358"/>
      <c r="AE24" s="532"/>
      <c r="AF24" s="583"/>
      <c r="AG24" s="583"/>
      <c r="AH24" s="154"/>
    </row>
    <row r="25" spans="1:34" s="400" customFormat="1" ht="18.75" customHeight="1">
      <c r="A25" s="582">
        <v>2002</v>
      </c>
      <c r="B25" s="414" t="s">
        <v>446</v>
      </c>
      <c r="C25" s="1184">
        <v>957</v>
      </c>
      <c r="D25" s="1184"/>
      <c r="E25" s="532"/>
      <c r="F25" s="1184">
        <v>806</v>
      </c>
      <c r="G25" s="1184"/>
      <c r="H25" s="532"/>
      <c r="I25" s="1184">
        <v>54</v>
      </c>
      <c r="J25" s="1184"/>
      <c r="K25" s="532"/>
      <c r="L25" s="1184">
        <v>16</v>
      </c>
      <c r="M25" s="1184"/>
      <c r="N25" s="1184"/>
      <c r="O25" s="532"/>
      <c r="P25" s="1184">
        <v>2</v>
      </c>
      <c r="Q25" s="1184"/>
      <c r="R25" s="532"/>
      <c r="S25" s="1183">
        <v>175476</v>
      </c>
      <c r="T25" s="1183"/>
      <c r="U25" s="532"/>
      <c r="V25" s="1183">
        <v>233189.43</v>
      </c>
      <c r="W25" s="1183"/>
      <c r="X25" s="532"/>
      <c r="Y25" s="1183">
        <v>23202</v>
      </c>
      <c r="Z25" s="1183"/>
      <c r="AA25" s="358"/>
      <c r="AB25" s="1187">
        <v>23680</v>
      </c>
      <c r="AC25" s="1187"/>
      <c r="AD25" s="1187"/>
      <c r="AE25" s="532"/>
      <c r="AF25" s="1183">
        <v>2104</v>
      </c>
      <c r="AG25" s="1183"/>
      <c r="AH25" s="534"/>
    </row>
    <row r="26" spans="1:34" s="400" customFormat="1" ht="14.25" customHeight="1">
      <c r="A26" s="402"/>
      <c r="B26" s="402"/>
      <c r="C26" s="1185"/>
      <c r="D26" s="1185"/>
      <c r="E26" s="535"/>
      <c r="F26" s="1185"/>
      <c r="G26" s="1185"/>
      <c r="H26" s="535"/>
      <c r="I26" s="1185"/>
      <c r="J26" s="1185"/>
      <c r="K26" s="535"/>
      <c r="L26" s="1185"/>
      <c r="M26" s="1185"/>
      <c r="N26" s="1185"/>
      <c r="O26" s="535"/>
      <c r="P26" s="1185"/>
      <c r="Q26" s="1185"/>
      <c r="R26" s="535"/>
      <c r="S26" s="1186"/>
      <c r="T26" s="1186"/>
      <c r="U26" s="535"/>
      <c r="V26" s="1185"/>
      <c r="W26" s="1185"/>
      <c r="X26" s="535"/>
      <c r="Y26" s="1185"/>
      <c r="Z26" s="1185"/>
      <c r="AA26" s="535"/>
      <c r="AB26" s="1186"/>
      <c r="AC26" s="1186"/>
      <c r="AD26" s="1186"/>
      <c r="AE26" s="535"/>
      <c r="AF26" s="1185"/>
      <c r="AG26" s="1185"/>
      <c r="AH26" s="536"/>
    </row>
    <row r="27" spans="1:33" s="400" customFormat="1" ht="13.5" customHeight="1">
      <c r="A27" s="194">
        <v>0</v>
      </c>
      <c r="B27" s="251" t="s">
        <v>822</v>
      </c>
      <c r="C27" s="401"/>
      <c r="D27" s="401"/>
      <c r="E27" s="401"/>
      <c r="F27" s="346" t="s">
        <v>733</v>
      </c>
      <c r="G27" s="345" t="s">
        <v>734</v>
      </c>
      <c r="H27" s="401"/>
      <c r="I27" s="401"/>
      <c r="J27" s="401"/>
      <c r="K27" s="401"/>
      <c r="L27" s="401"/>
      <c r="M27" s="401"/>
      <c r="N27" s="401"/>
      <c r="O27" s="401"/>
      <c r="P27" s="401"/>
      <c r="Q27" s="401"/>
      <c r="R27" s="401"/>
      <c r="S27" s="290"/>
      <c r="T27" s="290"/>
      <c r="U27" s="401"/>
      <c r="V27" s="401"/>
      <c r="W27" s="401"/>
      <c r="X27" s="401"/>
      <c r="Y27" s="401"/>
      <c r="Z27" s="401"/>
      <c r="AA27" s="401"/>
      <c r="AB27" s="290"/>
      <c r="AC27" s="290"/>
      <c r="AD27" s="290"/>
      <c r="AE27" s="401"/>
      <c r="AF27" s="401"/>
      <c r="AG27" s="401"/>
    </row>
    <row r="28" spans="2:33" s="400" customFormat="1" ht="12.75" customHeight="1">
      <c r="B28" s="193" t="s">
        <v>749</v>
      </c>
      <c r="C28" s="401"/>
      <c r="D28" s="401"/>
      <c r="E28" s="401"/>
      <c r="F28" s="345"/>
      <c r="G28" s="227" t="s">
        <v>735</v>
      </c>
      <c r="H28" s="401"/>
      <c r="I28" s="401"/>
      <c r="J28" s="401"/>
      <c r="K28" s="401"/>
      <c r="L28" s="401"/>
      <c r="M28" s="401"/>
      <c r="N28" s="401"/>
      <c r="O28" s="401"/>
      <c r="P28" s="401"/>
      <c r="Q28" s="401"/>
      <c r="R28" s="401"/>
      <c r="S28" s="290"/>
      <c r="T28" s="290"/>
      <c r="U28" s="401"/>
      <c r="V28" s="401"/>
      <c r="W28" s="401"/>
      <c r="X28" s="401"/>
      <c r="Y28" s="401"/>
      <c r="Z28" s="401"/>
      <c r="AA28" s="401"/>
      <c r="AB28" s="290"/>
      <c r="AC28" s="290"/>
      <c r="AD28" s="290"/>
      <c r="AE28" s="401"/>
      <c r="AF28" s="401"/>
      <c r="AG28" s="401"/>
    </row>
    <row r="29" spans="2:33" s="400" customFormat="1" ht="12.75" customHeight="1">
      <c r="B29" s="326" t="s">
        <v>465</v>
      </c>
      <c r="C29" s="401"/>
      <c r="D29" s="401"/>
      <c r="E29" s="401"/>
      <c r="F29" s="227"/>
      <c r="G29" s="227" t="s">
        <v>785</v>
      </c>
      <c r="H29" s="401"/>
      <c r="I29" s="401"/>
      <c r="J29" s="401"/>
      <c r="K29" s="401"/>
      <c r="L29" s="401"/>
      <c r="M29" s="401"/>
      <c r="N29" s="401"/>
      <c r="O29" s="401"/>
      <c r="P29" s="401"/>
      <c r="Q29" s="401"/>
      <c r="R29" s="401"/>
      <c r="S29" s="290"/>
      <c r="T29" s="290"/>
      <c r="U29" s="401"/>
      <c r="V29" s="401"/>
      <c r="W29" s="401"/>
      <c r="X29" s="401"/>
      <c r="Y29" s="401"/>
      <c r="Z29" s="401"/>
      <c r="AA29" s="401"/>
      <c r="AB29" s="290"/>
      <c r="AC29" s="290"/>
      <c r="AD29" s="290"/>
      <c r="AE29" s="401"/>
      <c r="AF29" s="401"/>
      <c r="AG29" s="401"/>
    </row>
    <row r="30" spans="2:33" s="400" customFormat="1" ht="12.75" customHeight="1">
      <c r="B30" s="326"/>
      <c r="C30" s="401"/>
      <c r="D30" s="401"/>
      <c r="E30" s="401"/>
      <c r="F30" s="227"/>
      <c r="G30" s="227"/>
      <c r="H30" s="401"/>
      <c r="I30" s="401"/>
      <c r="J30" s="401"/>
      <c r="K30" s="401"/>
      <c r="L30" s="401"/>
      <c r="M30" s="401"/>
      <c r="N30" s="401"/>
      <c r="O30" s="401"/>
      <c r="P30" s="401"/>
      <c r="Q30" s="401"/>
      <c r="R30" s="401"/>
      <c r="S30" s="290"/>
      <c r="T30" s="290"/>
      <c r="U30" s="401"/>
      <c r="V30" s="401"/>
      <c r="W30" s="401"/>
      <c r="X30" s="401"/>
      <c r="Y30" s="401"/>
      <c r="Z30" s="401"/>
      <c r="AA30" s="401"/>
      <c r="AB30" s="290"/>
      <c r="AC30" s="290"/>
      <c r="AD30" s="290"/>
      <c r="AE30" s="401"/>
      <c r="AF30" s="401"/>
      <c r="AG30" s="401"/>
    </row>
    <row r="31" spans="2:33" s="400" customFormat="1" ht="12.75" customHeight="1">
      <c r="B31" s="326"/>
      <c r="C31" s="401"/>
      <c r="D31" s="401"/>
      <c r="E31" s="401"/>
      <c r="F31" s="227"/>
      <c r="G31" s="227"/>
      <c r="H31" s="401"/>
      <c r="I31" s="401"/>
      <c r="J31" s="401"/>
      <c r="K31" s="401"/>
      <c r="L31" s="401"/>
      <c r="M31" s="401"/>
      <c r="N31" s="401"/>
      <c r="O31" s="401"/>
      <c r="P31" s="401"/>
      <c r="Q31" s="401"/>
      <c r="R31" s="401"/>
      <c r="S31" s="290"/>
      <c r="T31" s="290"/>
      <c r="U31" s="401"/>
      <c r="V31" s="401"/>
      <c r="W31" s="401"/>
      <c r="X31" s="401"/>
      <c r="Y31" s="401"/>
      <c r="Z31" s="401"/>
      <c r="AA31" s="401"/>
      <c r="AB31" s="290"/>
      <c r="AC31" s="290"/>
      <c r="AD31" s="290"/>
      <c r="AE31" s="401"/>
      <c r="AF31" s="401"/>
      <c r="AG31" s="401"/>
    </row>
    <row r="32" spans="1:15" s="2" customFormat="1" ht="20.25">
      <c r="A32" s="102" t="s">
        <v>671</v>
      </c>
      <c r="N32" s="1"/>
      <c r="O32" s="1"/>
    </row>
    <row r="33" spans="1:15" s="2" customFormat="1" ht="18.75">
      <c r="A33" s="103" t="s">
        <v>672</v>
      </c>
      <c r="N33" s="1"/>
      <c r="O33" s="1"/>
    </row>
    <row r="34" spans="1:23" s="2" customFormat="1" ht="18.75">
      <c r="A34" s="103" t="s">
        <v>673</v>
      </c>
      <c r="N34" s="1"/>
      <c r="O34" s="1"/>
      <c r="W34" s="397"/>
    </row>
    <row r="35" spans="1:15" s="2" customFormat="1" ht="12" customHeight="1">
      <c r="A35" s="103"/>
      <c r="N35" s="1"/>
      <c r="O35" s="1"/>
    </row>
    <row r="36" spans="1:15" s="2" customFormat="1" ht="15.75" customHeight="1">
      <c r="A36" s="58" t="s">
        <v>773</v>
      </c>
      <c r="B36" s="410" t="s">
        <v>674</v>
      </c>
      <c r="N36" s="1"/>
      <c r="O36" s="1"/>
    </row>
    <row r="37" spans="1:15" s="2" customFormat="1" ht="15.75" customHeight="1">
      <c r="A37" s="5" t="s">
        <v>675</v>
      </c>
      <c r="B37" s="58" t="s">
        <v>676</v>
      </c>
      <c r="N37" s="1"/>
      <c r="O37" s="1"/>
    </row>
    <row r="38" spans="2:15" s="2" customFormat="1" ht="15.75" customHeight="1">
      <c r="B38" s="2" t="s">
        <v>677</v>
      </c>
      <c r="N38" s="1"/>
      <c r="O38" s="1"/>
    </row>
    <row r="39" spans="1:36" s="66" customFormat="1" ht="9" customHeight="1">
      <c r="A39" s="62"/>
      <c r="B39" s="98"/>
      <c r="N39" s="108"/>
      <c r="O39" s="108"/>
      <c r="AI39" s="348"/>
      <c r="AJ39" s="349"/>
    </row>
    <row r="40" spans="1:34" s="15" customFormat="1" ht="18" customHeight="1">
      <c r="A40" s="356"/>
      <c r="B40" s="357"/>
      <c r="C40" s="13"/>
      <c r="D40" s="13"/>
      <c r="E40" s="13"/>
      <c r="F40" s="13"/>
      <c r="N40" s="57"/>
      <c r="O40" s="57"/>
      <c r="AH40" s="57" t="s">
        <v>678</v>
      </c>
    </row>
    <row r="41" spans="1:34" s="15" customFormat="1" ht="42.75" customHeight="1">
      <c r="A41" s="861" t="s">
        <v>679</v>
      </c>
      <c r="B41" s="1204"/>
      <c r="C41" s="924" t="s">
        <v>680</v>
      </c>
      <c r="D41" s="1208"/>
      <c r="E41" s="1208"/>
      <c r="F41" s="925"/>
      <c r="G41" s="1209" t="s">
        <v>681</v>
      </c>
      <c r="H41" s="1210"/>
      <c r="I41" s="1210"/>
      <c r="J41" s="1210"/>
      <c r="K41" s="1210"/>
      <c r="L41" s="1210"/>
      <c r="M41" s="1210"/>
      <c r="N41" s="1210"/>
      <c r="O41" s="1211"/>
      <c r="P41" s="1211"/>
      <c r="Q41" s="1211"/>
      <c r="R41" s="1212"/>
      <c r="S41" s="931" t="s">
        <v>682</v>
      </c>
      <c r="T41" s="926"/>
      <c r="U41" s="926"/>
      <c r="V41" s="926"/>
      <c r="W41" s="926"/>
      <c r="X41" s="926"/>
      <c r="Y41" s="926"/>
      <c r="Z41" s="926"/>
      <c r="AA41" s="926"/>
      <c r="AB41" s="926"/>
      <c r="AC41" s="926"/>
      <c r="AD41" s="926"/>
      <c r="AE41" s="1174" t="s">
        <v>683</v>
      </c>
      <c r="AF41" s="1173"/>
      <c r="AG41" s="1173"/>
      <c r="AH41" s="1173"/>
    </row>
    <row r="42" spans="1:34" s="15" customFormat="1" ht="18.75" customHeight="1">
      <c r="A42" s="1197"/>
      <c r="B42" s="1205"/>
      <c r="C42" s="1157" t="s">
        <v>684</v>
      </c>
      <c r="D42" s="1172"/>
      <c r="E42" s="1172"/>
      <c r="F42" s="737"/>
      <c r="G42" s="929" t="s">
        <v>685</v>
      </c>
      <c r="H42" s="667"/>
      <c r="I42" s="667"/>
      <c r="J42" s="668"/>
      <c r="K42" s="929" t="s">
        <v>686</v>
      </c>
      <c r="L42" s="667"/>
      <c r="M42" s="667"/>
      <c r="N42" s="667"/>
      <c r="O42" s="929" t="s">
        <v>687</v>
      </c>
      <c r="P42" s="1175"/>
      <c r="Q42" s="1175"/>
      <c r="R42" s="1175"/>
      <c r="S42" s="929" t="s">
        <v>685</v>
      </c>
      <c r="T42" s="1175"/>
      <c r="U42" s="1175"/>
      <c r="V42" s="1202"/>
      <c r="W42" s="929" t="s">
        <v>686</v>
      </c>
      <c r="X42" s="1175"/>
      <c r="Y42" s="1175"/>
      <c r="Z42" s="1202"/>
      <c r="AA42" s="929" t="s">
        <v>687</v>
      </c>
      <c r="AB42" s="1175"/>
      <c r="AC42" s="1175"/>
      <c r="AD42" s="1175"/>
      <c r="AE42" s="1214"/>
      <c r="AF42" s="1215"/>
      <c r="AG42" s="1215"/>
      <c r="AH42" s="1215"/>
    </row>
    <row r="43" spans="1:34" s="15" customFormat="1" ht="18.75" customHeight="1">
      <c r="A43" s="1197"/>
      <c r="B43" s="1205"/>
      <c r="G43" s="1157" t="s">
        <v>688</v>
      </c>
      <c r="H43" s="653"/>
      <c r="I43" s="653"/>
      <c r="J43" s="654"/>
      <c r="K43" s="1157" t="s">
        <v>689</v>
      </c>
      <c r="L43" s="653"/>
      <c r="M43" s="653"/>
      <c r="N43" s="1207"/>
      <c r="O43" s="1157" t="s">
        <v>690</v>
      </c>
      <c r="P43" s="1172"/>
      <c r="Q43" s="1172"/>
      <c r="R43" s="737"/>
      <c r="S43" s="1157" t="s">
        <v>688</v>
      </c>
      <c r="T43" s="1172"/>
      <c r="U43" s="1172"/>
      <c r="V43" s="737"/>
      <c r="W43" s="1157" t="s">
        <v>689</v>
      </c>
      <c r="X43" s="1172"/>
      <c r="Y43" s="1172"/>
      <c r="Z43" s="737"/>
      <c r="AA43" s="1157" t="s">
        <v>690</v>
      </c>
      <c r="AB43" s="1172"/>
      <c r="AC43" s="1172"/>
      <c r="AD43" s="1172"/>
      <c r="AE43" s="1214"/>
      <c r="AF43" s="1215"/>
      <c r="AG43" s="1215"/>
      <c r="AH43" s="1215"/>
    </row>
    <row r="44" spans="1:34" s="15" customFormat="1" ht="18.75" customHeight="1">
      <c r="A44" s="1198"/>
      <c r="B44" s="1206"/>
      <c r="C44" s="302"/>
      <c r="D44" s="303"/>
      <c r="E44" s="303"/>
      <c r="F44" s="303"/>
      <c r="G44" s="302"/>
      <c r="H44" s="18"/>
      <c r="I44" s="18"/>
      <c r="J44" s="18"/>
      <c r="K44" s="936" t="s">
        <v>691</v>
      </c>
      <c r="L44" s="656"/>
      <c r="M44" s="656"/>
      <c r="N44" s="656"/>
      <c r="O44" s="936" t="s">
        <v>692</v>
      </c>
      <c r="P44" s="937"/>
      <c r="Q44" s="937"/>
      <c r="R44" s="937"/>
      <c r="S44" s="399"/>
      <c r="T44" s="13"/>
      <c r="U44" s="13"/>
      <c r="V44" s="396"/>
      <c r="W44" s="936" t="s">
        <v>691</v>
      </c>
      <c r="X44" s="937"/>
      <c r="Y44" s="937"/>
      <c r="Z44" s="1194"/>
      <c r="AA44" s="936" t="s">
        <v>692</v>
      </c>
      <c r="AB44" s="937"/>
      <c r="AC44" s="937"/>
      <c r="AD44" s="937"/>
      <c r="AE44" s="1216"/>
      <c r="AF44" s="1217"/>
      <c r="AG44" s="1217"/>
      <c r="AH44" s="1217"/>
    </row>
    <row r="45" spans="1:34" s="15" customFormat="1" ht="15.75" customHeight="1">
      <c r="A45" s="735">
        <v>1</v>
      </c>
      <c r="B45" s="720"/>
      <c r="C45" s="719">
        <v>2</v>
      </c>
      <c r="D45" s="735"/>
      <c r="E45" s="735"/>
      <c r="F45" s="720"/>
      <c r="G45" s="719">
        <v>3</v>
      </c>
      <c r="H45" s="735"/>
      <c r="I45" s="735"/>
      <c r="J45" s="720"/>
      <c r="K45" s="719">
        <v>4</v>
      </c>
      <c r="L45" s="735"/>
      <c r="M45" s="735"/>
      <c r="N45" s="720"/>
      <c r="O45" s="719">
        <v>5</v>
      </c>
      <c r="P45" s="735"/>
      <c r="Q45" s="735"/>
      <c r="R45" s="720"/>
      <c r="S45" s="735">
        <v>6</v>
      </c>
      <c r="T45" s="735"/>
      <c r="U45" s="735"/>
      <c r="V45" s="735"/>
      <c r="W45" s="719">
        <v>7</v>
      </c>
      <c r="X45" s="735"/>
      <c r="Y45" s="735"/>
      <c r="Z45" s="720"/>
      <c r="AA45" s="735">
        <v>8</v>
      </c>
      <c r="AB45" s="735"/>
      <c r="AC45" s="735"/>
      <c r="AD45" s="735"/>
      <c r="AE45" s="719">
        <v>9</v>
      </c>
      <c r="AF45" s="735"/>
      <c r="AG45" s="735"/>
      <c r="AH45" s="735"/>
    </row>
    <row r="46" spans="1:33" s="2" customFormat="1" ht="9" customHeight="1">
      <c r="A46" s="1"/>
      <c r="B46" s="1"/>
      <c r="C46" s="1220"/>
      <c r="D46" s="1220"/>
      <c r="E46" s="1220"/>
      <c r="F46" s="291"/>
      <c r="G46" s="1221"/>
      <c r="H46" s="1221"/>
      <c r="I46" s="1221"/>
      <c r="J46" s="292"/>
      <c r="K46" s="1221"/>
      <c r="L46" s="1221"/>
      <c r="M46" s="1221"/>
      <c r="N46" s="292"/>
      <c r="O46" s="1222"/>
      <c r="P46" s="1222"/>
      <c r="Q46" s="1222"/>
      <c r="R46" s="292"/>
      <c r="S46" s="1222"/>
      <c r="T46" s="1222"/>
      <c r="U46" s="1222"/>
      <c r="V46" s="292"/>
      <c r="W46" s="1222"/>
      <c r="X46" s="1222"/>
      <c r="Y46" s="1222"/>
      <c r="Z46" s="292"/>
      <c r="AA46" s="1222"/>
      <c r="AB46" s="1222"/>
      <c r="AC46" s="1222"/>
      <c r="AD46" s="292"/>
      <c r="AE46" s="1222"/>
      <c r="AF46" s="1222"/>
      <c r="AG46" s="1222"/>
    </row>
    <row r="47" spans="1:34" s="348" customFormat="1" ht="20.25" customHeight="1">
      <c r="A47" s="242">
        <v>2000</v>
      </c>
      <c r="B47" s="352"/>
      <c r="C47" s="1218">
        <v>15884608</v>
      </c>
      <c r="D47" s="1218"/>
      <c r="E47" s="1218"/>
      <c r="F47" s="105"/>
      <c r="G47" s="1219">
        <v>15512832</v>
      </c>
      <c r="H47" s="1219"/>
      <c r="I47" s="1219"/>
      <c r="J47" s="523"/>
      <c r="K47" s="1219">
        <v>13462873</v>
      </c>
      <c r="L47" s="1219"/>
      <c r="M47" s="1219"/>
      <c r="N47" s="523"/>
      <c r="O47" s="1218">
        <v>2049959</v>
      </c>
      <c r="P47" s="1218"/>
      <c r="Q47" s="1218"/>
      <c r="R47" s="523"/>
      <c r="S47" s="1218">
        <v>365411</v>
      </c>
      <c r="T47" s="1218"/>
      <c r="U47" s="1218"/>
      <c r="V47" s="523"/>
      <c r="W47" s="1218">
        <v>270893</v>
      </c>
      <c r="X47" s="1218"/>
      <c r="Y47" s="1218"/>
      <c r="Z47" s="523"/>
      <c r="AA47" s="1218">
        <v>94518</v>
      </c>
      <c r="AB47" s="1218"/>
      <c r="AC47" s="1218"/>
      <c r="AD47" s="523"/>
      <c r="AE47" s="1218">
        <v>6365</v>
      </c>
      <c r="AF47" s="1218"/>
      <c r="AG47" s="1218"/>
      <c r="AH47" s="106"/>
    </row>
    <row r="48" spans="1:34" s="348" customFormat="1" ht="19.5" customHeight="1">
      <c r="A48" s="242">
        <v>2001</v>
      </c>
      <c r="B48" s="68"/>
      <c r="C48" s="1219">
        <f>SUM(C50:E59)</f>
        <v>17427050</v>
      </c>
      <c r="D48" s="1219"/>
      <c r="E48" s="1219"/>
      <c r="F48" s="524"/>
      <c r="G48" s="1219">
        <f>SUM(G50:I59)</f>
        <v>17088046</v>
      </c>
      <c r="H48" s="1219"/>
      <c r="I48" s="1219"/>
      <c r="J48" s="523"/>
      <c r="K48" s="1219">
        <f>SUM(K50:M59)</f>
        <v>15352494</v>
      </c>
      <c r="L48" s="1219"/>
      <c r="M48" s="1219"/>
      <c r="N48" s="523"/>
      <c r="O48" s="1219">
        <f>SUM(O50:Q59)</f>
        <v>1735552</v>
      </c>
      <c r="P48" s="1219"/>
      <c r="Q48" s="1219"/>
      <c r="R48" s="523"/>
      <c r="S48" s="1219">
        <f>SUM(S50:U59)</f>
        <v>335287</v>
      </c>
      <c r="T48" s="1219"/>
      <c r="U48" s="1219"/>
      <c r="V48" s="523"/>
      <c r="W48" s="1219">
        <f>SUM(W50:Y59)</f>
        <v>261094</v>
      </c>
      <c r="X48" s="1219"/>
      <c r="Y48" s="1219"/>
      <c r="Z48" s="523"/>
      <c r="AA48" s="1219">
        <f>SUM(AA50:AC59)</f>
        <v>74193</v>
      </c>
      <c r="AB48" s="1219"/>
      <c r="AC48" s="1219"/>
      <c r="AD48" s="523"/>
      <c r="AE48" s="1219">
        <f>SUM(AE50:AG59)</f>
        <v>3717</v>
      </c>
      <c r="AF48" s="1219"/>
      <c r="AG48" s="1219"/>
      <c r="AH48" s="523"/>
    </row>
    <row r="49" spans="1:34" s="348" customFormat="1" ht="9" customHeight="1">
      <c r="A49" s="351"/>
      <c r="B49" s="350"/>
      <c r="C49" s="1218"/>
      <c r="D49" s="1218"/>
      <c r="E49" s="1218"/>
      <c r="F49" s="105"/>
      <c r="G49" s="1219"/>
      <c r="H49" s="1219"/>
      <c r="I49" s="1219"/>
      <c r="J49" s="523"/>
      <c r="K49" s="1219"/>
      <c r="L49" s="1219"/>
      <c r="M49" s="1219"/>
      <c r="N49" s="523"/>
      <c r="O49" s="1218"/>
      <c r="P49" s="1218"/>
      <c r="Q49" s="1218"/>
      <c r="R49" s="523"/>
      <c r="S49" s="1218"/>
      <c r="T49" s="1218"/>
      <c r="U49" s="1218"/>
      <c r="V49" s="523"/>
      <c r="W49" s="1218"/>
      <c r="X49" s="1218"/>
      <c r="Y49" s="1218"/>
      <c r="Z49" s="523"/>
      <c r="AA49" s="1218"/>
      <c r="AB49" s="1218"/>
      <c r="AC49" s="1218"/>
      <c r="AD49" s="523"/>
      <c r="AE49" s="1218"/>
      <c r="AF49" s="1218"/>
      <c r="AG49" s="1218"/>
      <c r="AH49" s="523"/>
    </row>
    <row r="50" spans="1:34" s="348" customFormat="1" ht="19.5" customHeight="1">
      <c r="A50" s="243">
        <v>2001</v>
      </c>
      <c r="B50" s="78" t="s">
        <v>145</v>
      </c>
      <c r="C50" s="1218">
        <v>1654267</v>
      </c>
      <c r="D50" s="1218"/>
      <c r="E50" s="1218"/>
      <c r="F50" s="105"/>
      <c r="G50" s="1219">
        <f aca="true" t="shared" si="0" ref="G50:G59">K50+O50</f>
        <v>1623071</v>
      </c>
      <c r="H50" s="1219"/>
      <c r="I50" s="1219"/>
      <c r="J50" s="523"/>
      <c r="K50" s="1219">
        <v>1451157</v>
      </c>
      <c r="L50" s="1219"/>
      <c r="M50" s="1219"/>
      <c r="N50" s="523"/>
      <c r="O50" s="1218">
        <v>171914</v>
      </c>
      <c r="P50" s="1218"/>
      <c r="Q50" s="1218"/>
      <c r="R50" s="523"/>
      <c r="S50" s="1218">
        <f aca="true" t="shared" si="1" ref="S50:S59">W50+AA50</f>
        <v>30813</v>
      </c>
      <c r="T50" s="1218"/>
      <c r="U50" s="1218"/>
      <c r="V50" s="523"/>
      <c r="W50" s="1218">
        <v>22716</v>
      </c>
      <c r="X50" s="1218"/>
      <c r="Y50" s="1218"/>
      <c r="Z50" s="523"/>
      <c r="AA50" s="1218">
        <v>8097</v>
      </c>
      <c r="AB50" s="1218"/>
      <c r="AC50" s="1218"/>
      <c r="AD50" s="523"/>
      <c r="AE50" s="1196">
        <v>383</v>
      </c>
      <c r="AF50" s="1196"/>
      <c r="AG50" s="1196"/>
      <c r="AH50" s="526"/>
    </row>
    <row r="51" spans="1:34" s="348" customFormat="1" ht="19.5" customHeight="1">
      <c r="A51" s="353"/>
      <c r="B51" s="78" t="s">
        <v>695</v>
      </c>
      <c r="C51" s="1218">
        <f aca="true" t="shared" si="2" ref="C51:C56">G51+S51+AE51</f>
        <v>1352174</v>
      </c>
      <c r="D51" s="1218"/>
      <c r="E51" s="1218"/>
      <c r="F51" s="105"/>
      <c r="G51" s="1219">
        <f t="shared" si="0"/>
        <v>1327483</v>
      </c>
      <c r="H51" s="1219"/>
      <c r="I51" s="1219"/>
      <c r="J51" s="523"/>
      <c r="K51" s="1219">
        <v>1201811</v>
      </c>
      <c r="L51" s="1219"/>
      <c r="M51" s="1219"/>
      <c r="N51" s="523"/>
      <c r="O51" s="1218">
        <v>125672</v>
      </c>
      <c r="P51" s="1218"/>
      <c r="Q51" s="1218"/>
      <c r="R51" s="523"/>
      <c r="S51" s="1218">
        <f t="shared" si="1"/>
        <v>24405</v>
      </c>
      <c r="T51" s="1218"/>
      <c r="U51" s="1218"/>
      <c r="V51" s="523"/>
      <c r="W51" s="1218">
        <v>18453</v>
      </c>
      <c r="X51" s="1218"/>
      <c r="Y51" s="1218"/>
      <c r="Z51" s="523"/>
      <c r="AA51" s="1218">
        <v>5952</v>
      </c>
      <c r="AB51" s="1218"/>
      <c r="AC51" s="1218"/>
      <c r="AD51" s="523"/>
      <c r="AE51" s="1196">
        <v>286</v>
      </c>
      <c r="AF51" s="1196"/>
      <c r="AG51" s="1196"/>
      <c r="AH51" s="526"/>
    </row>
    <row r="52" spans="1:34" s="348" customFormat="1" ht="19.5" customHeight="1">
      <c r="A52" s="353"/>
      <c r="B52" s="78" t="s">
        <v>147</v>
      </c>
      <c r="C52" s="1218">
        <f t="shared" si="2"/>
        <v>2027700</v>
      </c>
      <c r="D52" s="1218"/>
      <c r="E52" s="1218"/>
      <c r="F52" s="105"/>
      <c r="G52" s="1219">
        <f t="shared" si="0"/>
        <v>1998599</v>
      </c>
      <c r="H52" s="1219"/>
      <c r="I52" s="1219"/>
      <c r="J52" s="523"/>
      <c r="K52" s="1219">
        <v>1868505</v>
      </c>
      <c r="L52" s="1219"/>
      <c r="M52" s="1219"/>
      <c r="N52" s="523"/>
      <c r="O52" s="1218">
        <v>130094</v>
      </c>
      <c r="P52" s="1218"/>
      <c r="Q52" s="1218"/>
      <c r="R52" s="523"/>
      <c r="S52" s="1218">
        <f t="shared" si="1"/>
        <v>28731</v>
      </c>
      <c r="T52" s="1218"/>
      <c r="U52" s="1218"/>
      <c r="V52" s="523"/>
      <c r="W52" s="1218">
        <v>20885</v>
      </c>
      <c r="X52" s="1218"/>
      <c r="Y52" s="1218"/>
      <c r="Z52" s="523"/>
      <c r="AA52" s="1218">
        <v>7846</v>
      </c>
      <c r="AB52" s="1218"/>
      <c r="AC52" s="1218"/>
      <c r="AD52" s="523"/>
      <c r="AE52" s="1196">
        <v>370</v>
      </c>
      <c r="AF52" s="1196"/>
      <c r="AG52" s="1196"/>
      <c r="AH52" s="526"/>
    </row>
    <row r="53" spans="1:34" s="348" customFormat="1" ht="19.5" customHeight="1">
      <c r="A53" s="353"/>
      <c r="B53" s="78" t="s">
        <v>701</v>
      </c>
      <c r="C53" s="1218">
        <f t="shared" si="2"/>
        <v>1465064</v>
      </c>
      <c r="D53" s="1218"/>
      <c r="E53" s="1218"/>
      <c r="F53" s="105"/>
      <c r="G53" s="1219">
        <f t="shared" si="0"/>
        <v>1440577</v>
      </c>
      <c r="H53" s="1219"/>
      <c r="I53" s="1219"/>
      <c r="J53" s="523"/>
      <c r="K53" s="1219">
        <v>1265023</v>
      </c>
      <c r="L53" s="1219"/>
      <c r="M53" s="1219"/>
      <c r="N53" s="523"/>
      <c r="O53" s="1218">
        <v>175554</v>
      </c>
      <c r="P53" s="1218"/>
      <c r="Q53" s="1218"/>
      <c r="R53" s="523"/>
      <c r="S53" s="1218">
        <f t="shared" si="1"/>
        <v>24179</v>
      </c>
      <c r="T53" s="1218"/>
      <c r="U53" s="1218"/>
      <c r="V53" s="523"/>
      <c r="W53" s="1218">
        <v>16620</v>
      </c>
      <c r="X53" s="1218"/>
      <c r="Y53" s="1218"/>
      <c r="Z53" s="523"/>
      <c r="AA53" s="1218">
        <v>7559</v>
      </c>
      <c r="AB53" s="1218"/>
      <c r="AC53" s="1218"/>
      <c r="AD53" s="523"/>
      <c r="AE53" s="1196">
        <v>308</v>
      </c>
      <c r="AF53" s="1196"/>
      <c r="AG53" s="1196"/>
      <c r="AH53" s="526"/>
    </row>
    <row r="54" spans="1:34" s="348" customFormat="1" ht="19.5" customHeight="1">
      <c r="A54" s="353"/>
      <c r="B54" s="241" t="s">
        <v>696</v>
      </c>
      <c r="C54" s="1218">
        <f t="shared" si="2"/>
        <v>2183436</v>
      </c>
      <c r="D54" s="1218"/>
      <c r="E54" s="1218"/>
      <c r="F54" s="105"/>
      <c r="G54" s="1219">
        <f t="shared" si="0"/>
        <v>2141028</v>
      </c>
      <c r="H54" s="1219"/>
      <c r="I54" s="1219"/>
      <c r="J54" s="523"/>
      <c r="K54" s="1219">
        <v>1952434</v>
      </c>
      <c r="L54" s="1219"/>
      <c r="M54" s="1219"/>
      <c r="N54" s="523"/>
      <c r="O54" s="1218">
        <v>188594</v>
      </c>
      <c r="P54" s="1218"/>
      <c r="Q54" s="1218"/>
      <c r="R54" s="523"/>
      <c r="S54" s="1218">
        <f t="shared" si="1"/>
        <v>42035</v>
      </c>
      <c r="T54" s="1218"/>
      <c r="U54" s="1218"/>
      <c r="V54" s="523"/>
      <c r="W54" s="1218">
        <v>33957</v>
      </c>
      <c r="X54" s="1218"/>
      <c r="Y54" s="1218"/>
      <c r="Z54" s="523"/>
      <c r="AA54" s="1218">
        <v>8078</v>
      </c>
      <c r="AB54" s="1218"/>
      <c r="AC54" s="1218"/>
      <c r="AD54" s="523"/>
      <c r="AE54" s="1196">
        <v>373</v>
      </c>
      <c r="AF54" s="1196"/>
      <c r="AG54" s="1196"/>
      <c r="AH54" s="526"/>
    </row>
    <row r="55" spans="1:34" s="348" customFormat="1" ht="19.5" customHeight="1">
      <c r="A55" s="353"/>
      <c r="B55" s="241" t="s">
        <v>138</v>
      </c>
      <c r="C55" s="1218">
        <f t="shared" si="2"/>
        <v>1782522</v>
      </c>
      <c r="D55" s="1218"/>
      <c r="E55" s="1218"/>
      <c r="F55" s="105"/>
      <c r="G55" s="1219">
        <f t="shared" si="0"/>
        <v>1733915</v>
      </c>
      <c r="H55" s="1219"/>
      <c r="I55" s="1219"/>
      <c r="J55" s="523"/>
      <c r="K55" s="1219">
        <v>1543775</v>
      </c>
      <c r="L55" s="1219"/>
      <c r="M55" s="1219"/>
      <c r="N55" s="523"/>
      <c r="O55" s="1218">
        <v>190140</v>
      </c>
      <c r="P55" s="1218"/>
      <c r="Q55" s="1218"/>
      <c r="R55" s="523"/>
      <c r="S55" s="1218">
        <f t="shared" si="1"/>
        <v>48280</v>
      </c>
      <c r="T55" s="1218"/>
      <c r="U55" s="1218"/>
      <c r="V55" s="523"/>
      <c r="W55" s="1218">
        <v>40705</v>
      </c>
      <c r="X55" s="1218"/>
      <c r="Y55" s="1218"/>
      <c r="Z55" s="523"/>
      <c r="AA55" s="1218">
        <v>7575</v>
      </c>
      <c r="AB55" s="1218"/>
      <c r="AC55" s="1218"/>
      <c r="AD55" s="523"/>
      <c r="AE55" s="1196">
        <v>327</v>
      </c>
      <c r="AF55" s="1196"/>
      <c r="AG55" s="1196"/>
      <c r="AH55" s="525"/>
    </row>
    <row r="56" spans="1:34" s="348" customFormat="1" ht="19.5" customHeight="1">
      <c r="A56" s="353"/>
      <c r="B56" s="78" t="s">
        <v>139</v>
      </c>
      <c r="C56" s="1218">
        <f t="shared" si="2"/>
        <v>1773840</v>
      </c>
      <c r="D56" s="1218"/>
      <c r="E56" s="1218"/>
      <c r="F56" s="105"/>
      <c r="G56" s="1219">
        <f t="shared" si="0"/>
        <v>1722446</v>
      </c>
      <c r="H56" s="1219"/>
      <c r="I56" s="1219"/>
      <c r="J56" s="523"/>
      <c r="K56" s="1219">
        <v>1566499</v>
      </c>
      <c r="L56" s="1219"/>
      <c r="M56" s="1219"/>
      <c r="N56" s="523"/>
      <c r="O56" s="1218">
        <v>155947</v>
      </c>
      <c r="P56" s="1218"/>
      <c r="Q56" s="1218"/>
      <c r="R56" s="523"/>
      <c r="S56" s="1218">
        <f t="shared" si="1"/>
        <v>51058</v>
      </c>
      <c r="T56" s="1218"/>
      <c r="U56" s="1218"/>
      <c r="V56" s="523"/>
      <c r="W56" s="1218">
        <v>43755</v>
      </c>
      <c r="X56" s="1218"/>
      <c r="Y56" s="1218"/>
      <c r="Z56" s="523"/>
      <c r="AA56" s="1218">
        <v>7303</v>
      </c>
      <c r="AB56" s="1218"/>
      <c r="AC56" s="1218"/>
      <c r="AD56" s="523"/>
      <c r="AE56" s="1196">
        <v>336</v>
      </c>
      <c r="AF56" s="1196"/>
      <c r="AG56" s="1196"/>
      <c r="AH56" s="525"/>
    </row>
    <row r="57" spans="1:34" s="348" customFormat="1" ht="19.5" customHeight="1">
      <c r="A57" s="353"/>
      <c r="B57" s="78" t="s">
        <v>705</v>
      </c>
      <c r="C57" s="1218">
        <f>G57+S57+AE57</f>
        <v>1805961</v>
      </c>
      <c r="D57" s="1218"/>
      <c r="E57" s="1218"/>
      <c r="F57" s="105"/>
      <c r="G57" s="1219">
        <f t="shared" si="0"/>
        <v>1774948</v>
      </c>
      <c r="H57" s="1219"/>
      <c r="I57" s="1219"/>
      <c r="J57" s="523"/>
      <c r="K57" s="1219">
        <v>1638914</v>
      </c>
      <c r="L57" s="1219"/>
      <c r="M57" s="1219"/>
      <c r="N57" s="523"/>
      <c r="O57" s="1218">
        <v>136034</v>
      </c>
      <c r="P57" s="1218"/>
      <c r="Q57" s="1218"/>
      <c r="R57" s="523"/>
      <c r="S57" s="1218">
        <f t="shared" si="1"/>
        <v>30547</v>
      </c>
      <c r="T57" s="1218"/>
      <c r="U57" s="1218"/>
      <c r="V57" s="523"/>
      <c r="W57" s="1218">
        <v>22954</v>
      </c>
      <c r="X57" s="1218"/>
      <c r="Y57" s="1218"/>
      <c r="Z57" s="523"/>
      <c r="AA57" s="1218">
        <v>7593</v>
      </c>
      <c r="AB57" s="1218"/>
      <c r="AC57" s="1218"/>
      <c r="AD57" s="523"/>
      <c r="AE57" s="1196">
        <v>466</v>
      </c>
      <c r="AF57" s="1196"/>
      <c r="AG57" s="1196"/>
      <c r="AH57" s="525"/>
    </row>
    <row r="58" spans="1:34" s="348" customFormat="1" ht="19.5" customHeight="1">
      <c r="A58" s="353"/>
      <c r="B58" s="78" t="s">
        <v>706</v>
      </c>
      <c r="C58" s="1218">
        <f>G58+S58+AE58</f>
        <v>1694824</v>
      </c>
      <c r="D58" s="1218"/>
      <c r="E58" s="1218"/>
      <c r="F58" s="105"/>
      <c r="G58" s="1219">
        <f t="shared" si="0"/>
        <v>1665789</v>
      </c>
      <c r="H58" s="1219"/>
      <c r="I58" s="1219"/>
      <c r="J58" s="523"/>
      <c r="K58" s="1219">
        <v>1479834</v>
      </c>
      <c r="L58" s="1219"/>
      <c r="M58" s="1219"/>
      <c r="N58" s="523"/>
      <c r="O58" s="1218">
        <v>185955</v>
      </c>
      <c r="P58" s="1218"/>
      <c r="Q58" s="1218"/>
      <c r="R58" s="523"/>
      <c r="S58" s="1218">
        <f t="shared" si="1"/>
        <v>28577</v>
      </c>
      <c r="T58" s="1218"/>
      <c r="U58" s="1218"/>
      <c r="V58" s="523"/>
      <c r="W58" s="1218">
        <v>21469</v>
      </c>
      <c r="X58" s="1218"/>
      <c r="Y58" s="1218"/>
      <c r="Z58" s="523"/>
      <c r="AA58" s="1218">
        <v>7108</v>
      </c>
      <c r="AB58" s="1218"/>
      <c r="AC58" s="1218"/>
      <c r="AD58" s="523"/>
      <c r="AE58" s="1196">
        <v>458</v>
      </c>
      <c r="AF58" s="1196"/>
      <c r="AG58" s="1196"/>
      <c r="AH58" s="525"/>
    </row>
    <row r="59" spans="1:34" s="348" customFormat="1" ht="19.5" customHeight="1">
      <c r="A59" s="353"/>
      <c r="B59" s="78" t="s">
        <v>707</v>
      </c>
      <c r="C59" s="1218">
        <f>G59+S59+AE59</f>
        <v>1687262</v>
      </c>
      <c r="D59" s="1218"/>
      <c r="E59" s="1218"/>
      <c r="F59" s="105"/>
      <c r="G59" s="1219">
        <f t="shared" si="0"/>
        <v>1660190</v>
      </c>
      <c r="H59" s="1219"/>
      <c r="I59" s="1219"/>
      <c r="J59" s="523"/>
      <c r="K59" s="1219">
        <v>1384542</v>
      </c>
      <c r="L59" s="1219"/>
      <c r="M59" s="1219"/>
      <c r="N59" s="523"/>
      <c r="O59" s="1218">
        <v>275648</v>
      </c>
      <c r="P59" s="1218"/>
      <c r="Q59" s="1218"/>
      <c r="R59" s="523"/>
      <c r="S59" s="1218">
        <f t="shared" si="1"/>
        <v>26662</v>
      </c>
      <c r="T59" s="1218"/>
      <c r="U59" s="1218"/>
      <c r="V59" s="523"/>
      <c r="W59" s="1218">
        <v>19580</v>
      </c>
      <c r="X59" s="1218"/>
      <c r="Y59" s="1218"/>
      <c r="Z59" s="523"/>
      <c r="AA59" s="1218">
        <v>7082</v>
      </c>
      <c r="AB59" s="1218"/>
      <c r="AC59" s="1218"/>
      <c r="AD59" s="523"/>
      <c r="AE59" s="1196">
        <v>410</v>
      </c>
      <c r="AF59" s="1196"/>
      <c r="AG59" s="1196"/>
      <c r="AH59" s="525"/>
    </row>
    <row r="60" spans="1:34" s="348" customFormat="1" ht="9" customHeight="1">
      <c r="A60" s="351"/>
      <c r="B60" s="350"/>
      <c r="C60" s="1218"/>
      <c r="D60" s="1218"/>
      <c r="E60" s="1218"/>
      <c r="F60" s="105"/>
      <c r="G60" s="1219"/>
      <c r="H60" s="1219"/>
      <c r="I60" s="1219"/>
      <c r="J60" s="523"/>
      <c r="K60" s="1219"/>
      <c r="L60" s="1219"/>
      <c r="M60" s="1219"/>
      <c r="N60" s="523"/>
      <c r="O60" s="1218"/>
      <c r="P60" s="1218"/>
      <c r="Q60" s="1218"/>
      <c r="R60" s="523"/>
      <c r="S60" s="1218"/>
      <c r="T60" s="1218"/>
      <c r="U60" s="1218"/>
      <c r="V60" s="523"/>
      <c r="W60" s="1218"/>
      <c r="X60" s="1218"/>
      <c r="Y60" s="1218"/>
      <c r="Z60" s="523"/>
      <c r="AA60" s="1218"/>
      <c r="AB60" s="1218"/>
      <c r="AC60" s="1218"/>
      <c r="AD60" s="523"/>
      <c r="AE60" s="1218"/>
      <c r="AF60" s="1218"/>
      <c r="AG60" s="1218"/>
      <c r="AH60" s="523"/>
    </row>
    <row r="61" spans="1:34" s="348" customFormat="1" ht="19.5" customHeight="1">
      <c r="A61" s="243">
        <v>2002</v>
      </c>
      <c r="B61" s="166" t="s">
        <v>693</v>
      </c>
      <c r="C61" s="1218">
        <f>G61+S61+AE61</f>
        <v>1701116</v>
      </c>
      <c r="D61" s="1218"/>
      <c r="E61" s="1218"/>
      <c r="F61" s="105"/>
      <c r="G61" s="1219">
        <f>K61+O61</f>
        <v>1667366</v>
      </c>
      <c r="H61" s="1219"/>
      <c r="I61" s="1219"/>
      <c r="J61" s="523"/>
      <c r="K61" s="1219">
        <v>1507808</v>
      </c>
      <c r="L61" s="1219"/>
      <c r="M61" s="1219"/>
      <c r="N61" s="523"/>
      <c r="O61" s="1218">
        <v>159558</v>
      </c>
      <c r="P61" s="1218"/>
      <c r="Q61" s="1218"/>
      <c r="R61" s="523"/>
      <c r="S61" s="1218">
        <f>W61+AA61</f>
        <v>33317</v>
      </c>
      <c r="T61" s="1218"/>
      <c r="U61" s="1218"/>
      <c r="V61" s="523"/>
      <c r="W61" s="1218">
        <v>23883</v>
      </c>
      <c r="X61" s="1218"/>
      <c r="Y61" s="1218"/>
      <c r="Z61" s="523"/>
      <c r="AA61" s="1218">
        <v>9434</v>
      </c>
      <c r="AB61" s="1218"/>
      <c r="AC61" s="1218"/>
      <c r="AD61" s="523"/>
      <c r="AE61" s="1196">
        <v>433</v>
      </c>
      <c r="AF61" s="1196"/>
      <c r="AG61" s="1196"/>
      <c r="AH61" s="526"/>
    </row>
    <row r="62" spans="1:34" s="348" customFormat="1" ht="19.5" customHeight="1">
      <c r="A62" s="243"/>
      <c r="B62" s="78" t="s">
        <v>694</v>
      </c>
      <c r="C62" s="1218">
        <f>G62+S62+AE62</f>
        <v>1488061</v>
      </c>
      <c r="D62" s="1218"/>
      <c r="E62" s="1218"/>
      <c r="F62" s="105"/>
      <c r="G62" s="1219">
        <f>K62+O62</f>
        <v>1467454</v>
      </c>
      <c r="H62" s="1219"/>
      <c r="I62" s="1219"/>
      <c r="J62" s="523"/>
      <c r="K62" s="1219">
        <v>1335043</v>
      </c>
      <c r="L62" s="1219"/>
      <c r="M62" s="1219"/>
      <c r="N62" s="523"/>
      <c r="O62" s="1218">
        <v>132411</v>
      </c>
      <c r="P62" s="1218"/>
      <c r="Q62" s="1218"/>
      <c r="R62" s="523"/>
      <c r="S62" s="1218">
        <f>W62+AA62</f>
        <v>20277</v>
      </c>
      <c r="T62" s="1218"/>
      <c r="U62" s="1218"/>
      <c r="V62" s="523"/>
      <c r="W62" s="1218">
        <v>14619</v>
      </c>
      <c r="X62" s="1218"/>
      <c r="Y62" s="1218"/>
      <c r="Z62" s="523"/>
      <c r="AA62" s="1218">
        <v>5658</v>
      </c>
      <c r="AB62" s="1218"/>
      <c r="AC62" s="1218"/>
      <c r="AD62" s="523"/>
      <c r="AE62" s="1196">
        <v>330</v>
      </c>
      <c r="AF62" s="1196"/>
      <c r="AG62" s="1196"/>
      <c r="AH62" s="526"/>
    </row>
    <row r="63" spans="1:34" s="348" customFormat="1" ht="19.5" customHeight="1">
      <c r="A63" s="243"/>
      <c r="B63" s="78" t="s">
        <v>145</v>
      </c>
      <c r="C63" s="1218">
        <f>G63+S63+AE63</f>
        <v>1696438</v>
      </c>
      <c r="D63" s="1218"/>
      <c r="E63" s="1218"/>
      <c r="F63" s="105"/>
      <c r="G63" s="1219">
        <f>K63+O63</f>
        <v>1670872</v>
      </c>
      <c r="H63" s="1219"/>
      <c r="I63" s="1219"/>
      <c r="J63" s="523"/>
      <c r="K63" s="1219">
        <v>1507808</v>
      </c>
      <c r="L63" s="1219"/>
      <c r="M63" s="1219"/>
      <c r="N63" s="523"/>
      <c r="O63" s="1218">
        <v>163064</v>
      </c>
      <c r="P63" s="1218"/>
      <c r="Q63" s="1218"/>
      <c r="R63" s="523"/>
      <c r="S63" s="1218">
        <f>W63+AA63</f>
        <v>25204</v>
      </c>
      <c r="T63" s="1218"/>
      <c r="U63" s="1218"/>
      <c r="V63" s="523"/>
      <c r="W63" s="1218">
        <v>17631</v>
      </c>
      <c r="X63" s="1218"/>
      <c r="Y63" s="1218"/>
      <c r="Z63" s="523"/>
      <c r="AA63" s="1218">
        <v>7573</v>
      </c>
      <c r="AB63" s="1218"/>
      <c r="AC63" s="1218"/>
      <c r="AD63" s="523"/>
      <c r="AE63" s="1196">
        <v>362</v>
      </c>
      <c r="AF63" s="1196"/>
      <c r="AG63" s="1196"/>
      <c r="AH63" s="526"/>
    </row>
    <row r="64" spans="1:33" s="84" customFormat="1" ht="18.75" customHeight="1">
      <c r="A64" s="242"/>
      <c r="B64" s="68" t="s">
        <v>6</v>
      </c>
      <c r="C64" s="1218">
        <f>SUM(C61:E63)</f>
        <v>4885615</v>
      </c>
      <c r="D64" s="1218"/>
      <c r="E64" s="1218"/>
      <c r="F64" s="105"/>
      <c r="G64" s="1218">
        <f>SUM(G61:I63)</f>
        <v>4805692</v>
      </c>
      <c r="H64" s="1218"/>
      <c r="I64" s="1218"/>
      <c r="J64" s="523"/>
      <c r="K64" s="1218">
        <f>SUM(K61:M63)</f>
        <v>4350659</v>
      </c>
      <c r="L64" s="1218"/>
      <c r="M64" s="1218"/>
      <c r="N64" s="523"/>
      <c r="O64" s="1218">
        <f>SUM(O61:Q63)</f>
        <v>455033</v>
      </c>
      <c r="P64" s="1218"/>
      <c r="Q64" s="1218"/>
      <c r="R64" s="523"/>
      <c r="S64" s="1218">
        <f>SUM(S61:U63)</f>
        <v>78798</v>
      </c>
      <c r="T64" s="1218"/>
      <c r="U64" s="1218"/>
      <c r="V64" s="523"/>
      <c r="W64" s="1218">
        <f>SUM(W61:Y63)</f>
        <v>56133</v>
      </c>
      <c r="X64" s="1218"/>
      <c r="Y64" s="1218"/>
      <c r="Z64" s="523"/>
      <c r="AA64" s="1218">
        <f>SUM(AA61:AC63)</f>
        <v>22665</v>
      </c>
      <c r="AB64" s="1218"/>
      <c r="AC64" s="1218"/>
      <c r="AD64" s="523"/>
      <c r="AE64" s="1218">
        <f>SUM(AE61:AG63)</f>
        <v>1125</v>
      </c>
      <c r="AF64" s="1218"/>
      <c r="AG64" s="1218"/>
    </row>
    <row r="65" spans="1:34" s="348" customFormat="1" ht="14.25" customHeight="1">
      <c r="A65" s="354"/>
      <c r="B65" s="354"/>
      <c r="C65" s="1223"/>
      <c r="D65" s="1223"/>
      <c r="E65" s="1223"/>
      <c r="F65" s="527"/>
      <c r="G65" s="1224"/>
      <c r="H65" s="1224"/>
      <c r="I65" s="1224"/>
      <c r="J65" s="528"/>
      <c r="K65" s="1224"/>
      <c r="L65" s="1224"/>
      <c r="M65" s="1224"/>
      <c r="N65" s="528"/>
      <c r="O65" s="1186"/>
      <c r="P65" s="1186"/>
      <c r="Q65" s="1186"/>
      <c r="R65" s="528"/>
      <c r="S65" s="1186"/>
      <c r="T65" s="1186"/>
      <c r="U65" s="1186"/>
      <c r="V65" s="528"/>
      <c r="W65" s="1186"/>
      <c r="X65" s="1186"/>
      <c r="Y65" s="1186"/>
      <c r="Z65" s="528"/>
      <c r="AA65" s="1186"/>
      <c r="AB65" s="1186"/>
      <c r="AC65" s="1186"/>
      <c r="AD65" s="528"/>
      <c r="AE65" s="1186"/>
      <c r="AF65" s="1186"/>
      <c r="AG65" s="1186"/>
      <c r="AH65" s="529"/>
    </row>
    <row r="66" spans="9:15" s="2" customFormat="1" ht="18" customHeight="1">
      <c r="I66" s="90"/>
      <c r="N66" s="1"/>
      <c r="O66" s="1"/>
    </row>
  </sheetData>
  <mergeCells count="297">
    <mergeCell ref="S64:U64"/>
    <mergeCell ref="W64:Y64"/>
    <mergeCell ref="AA64:AC64"/>
    <mergeCell ref="AE64:AG64"/>
    <mergeCell ref="C64:E64"/>
    <mergeCell ref="G64:I64"/>
    <mergeCell ref="K64:M64"/>
    <mergeCell ref="O64:Q64"/>
    <mergeCell ref="S63:U63"/>
    <mergeCell ref="W63:Y63"/>
    <mergeCell ref="AA63:AC63"/>
    <mergeCell ref="AE63:AG63"/>
    <mergeCell ref="C63:E63"/>
    <mergeCell ref="G63:I63"/>
    <mergeCell ref="K63:M63"/>
    <mergeCell ref="O63:Q63"/>
    <mergeCell ref="S62:U62"/>
    <mergeCell ref="W62:Y62"/>
    <mergeCell ref="AA62:AC62"/>
    <mergeCell ref="AE62:AG62"/>
    <mergeCell ref="C62:E62"/>
    <mergeCell ref="G62:I62"/>
    <mergeCell ref="K62:M62"/>
    <mergeCell ref="O62:Q62"/>
    <mergeCell ref="S61:U61"/>
    <mergeCell ref="W61:Y61"/>
    <mergeCell ref="AA61:AC61"/>
    <mergeCell ref="AE61:AG61"/>
    <mergeCell ref="C61:E61"/>
    <mergeCell ref="G61:I61"/>
    <mergeCell ref="K61:M61"/>
    <mergeCell ref="O61:Q61"/>
    <mergeCell ref="S60:U60"/>
    <mergeCell ref="W60:Y60"/>
    <mergeCell ref="AA60:AC60"/>
    <mergeCell ref="AE60:AG60"/>
    <mergeCell ref="C60:E60"/>
    <mergeCell ref="G60:I60"/>
    <mergeCell ref="K60:M60"/>
    <mergeCell ref="O60:Q60"/>
    <mergeCell ref="S48:U48"/>
    <mergeCell ref="W48:Y48"/>
    <mergeCell ref="AA48:AC48"/>
    <mergeCell ref="AE48:AG48"/>
    <mergeCell ref="C48:E48"/>
    <mergeCell ref="G48:I48"/>
    <mergeCell ref="K48:M48"/>
    <mergeCell ref="O48:Q48"/>
    <mergeCell ref="S65:U65"/>
    <mergeCell ref="W65:Y65"/>
    <mergeCell ref="AA65:AC65"/>
    <mergeCell ref="AE65:AG65"/>
    <mergeCell ref="C65:E65"/>
    <mergeCell ref="G65:I65"/>
    <mergeCell ref="K65:M65"/>
    <mergeCell ref="O65:Q65"/>
    <mergeCell ref="S59:U59"/>
    <mergeCell ref="W59:Y59"/>
    <mergeCell ref="AA59:AC59"/>
    <mergeCell ref="AE59:AG59"/>
    <mergeCell ref="C59:E59"/>
    <mergeCell ref="G59:I59"/>
    <mergeCell ref="K59:M59"/>
    <mergeCell ref="O59:Q59"/>
    <mergeCell ref="S58:U58"/>
    <mergeCell ref="W58:Y58"/>
    <mergeCell ref="AA58:AC58"/>
    <mergeCell ref="AE58:AG58"/>
    <mergeCell ref="C58:E58"/>
    <mergeCell ref="G58:I58"/>
    <mergeCell ref="K58:M58"/>
    <mergeCell ref="O58:Q58"/>
    <mergeCell ref="S57:U57"/>
    <mergeCell ref="W57:Y57"/>
    <mergeCell ref="AA57:AC57"/>
    <mergeCell ref="AE57:AG57"/>
    <mergeCell ref="C57:E57"/>
    <mergeCell ref="G57:I57"/>
    <mergeCell ref="K57:M57"/>
    <mergeCell ref="O57:Q57"/>
    <mergeCell ref="S56:U56"/>
    <mergeCell ref="W56:Y56"/>
    <mergeCell ref="AA56:AC56"/>
    <mergeCell ref="AE56:AG56"/>
    <mergeCell ref="C56:E56"/>
    <mergeCell ref="G56:I56"/>
    <mergeCell ref="K56:M56"/>
    <mergeCell ref="O56:Q56"/>
    <mergeCell ref="S55:U55"/>
    <mergeCell ref="W55:Y55"/>
    <mergeCell ref="AA55:AC55"/>
    <mergeCell ref="AE55:AG55"/>
    <mergeCell ref="C55:E55"/>
    <mergeCell ref="G55:I55"/>
    <mergeCell ref="K55:M55"/>
    <mergeCell ref="O55:Q55"/>
    <mergeCell ref="O54:Q54"/>
    <mergeCell ref="S54:U54"/>
    <mergeCell ref="W54:Y54"/>
    <mergeCell ref="AA54:AC54"/>
    <mergeCell ref="O53:Q53"/>
    <mergeCell ref="S53:U53"/>
    <mergeCell ref="W53:Y53"/>
    <mergeCell ref="AA53:AC53"/>
    <mergeCell ref="C53:E53"/>
    <mergeCell ref="C54:E54"/>
    <mergeCell ref="G53:I53"/>
    <mergeCell ref="K53:M53"/>
    <mergeCell ref="G54:I54"/>
    <mergeCell ref="K54:M54"/>
    <mergeCell ref="S52:U52"/>
    <mergeCell ref="W52:Y52"/>
    <mergeCell ref="AA52:AC52"/>
    <mergeCell ref="AE52:AG52"/>
    <mergeCell ref="C52:E52"/>
    <mergeCell ref="G52:I52"/>
    <mergeCell ref="K52:M52"/>
    <mergeCell ref="O52:Q52"/>
    <mergeCell ref="S51:U51"/>
    <mergeCell ref="W51:Y51"/>
    <mergeCell ref="AA51:AC51"/>
    <mergeCell ref="AE51:AG51"/>
    <mergeCell ref="C51:E51"/>
    <mergeCell ref="G51:I51"/>
    <mergeCell ref="K51:M51"/>
    <mergeCell ref="O51:Q51"/>
    <mergeCell ref="S50:U50"/>
    <mergeCell ref="W50:Y50"/>
    <mergeCell ref="AA50:AC50"/>
    <mergeCell ref="AE50:AG50"/>
    <mergeCell ref="C50:E50"/>
    <mergeCell ref="G50:I50"/>
    <mergeCell ref="K50:M50"/>
    <mergeCell ref="O50:Q50"/>
    <mergeCell ref="S46:U46"/>
    <mergeCell ref="W46:Y46"/>
    <mergeCell ref="AA46:AC46"/>
    <mergeCell ref="AE46:AG46"/>
    <mergeCell ref="C46:E46"/>
    <mergeCell ref="G46:I46"/>
    <mergeCell ref="K46:M46"/>
    <mergeCell ref="O46:Q46"/>
    <mergeCell ref="S49:U49"/>
    <mergeCell ref="W49:Y49"/>
    <mergeCell ref="AA49:AC49"/>
    <mergeCell ref="AE49:AG49"/>
    <mergeCell ref="C49:E49"/>
    <mergeCell ref="G49:I49"/>
    <mergeCell ref="K49:M49"/>
    <mergeCell ref="O49:Q49"/>
    <mergeCell ref="S47:U47"/>
    <mergeCell ref="W47:Y47"/>
    <mergeCell ref="AA47:AC47"/>
    <mergeCell ref="AE47:AG47"/>
    <mergeCell ref="C47:E47"/>
    <mergeCell ref="G47:I47"/>
    <mergeCell ref="K47:M47"/>
    <mergeCell ref="O47:Q47"/>
    <mergeCell ref="AE45:AH45"/>
    <mergeCell ref="AE41:AH44"/>
    <mergeCell ref="W42:Z42"/>
    <mergeCell ref="W43:Z43"/>
    <mergeCell ref="W44:Z44"/>
    <mergeCell ref="AA42:AD42"/>
    <mergeCell ref="AA43:AD43"/>
    <mergeCell ref="S41:AD41"/>
    <mergeCell ref="AA44:AD44"/>
    <mergeCell ref="O45:R45"/>
    <mergeCell ref="S42:V42"/>
    <mergeCell ref="S43:V43"/>
    <mergeCell ref="S45:V45"/>
    <mergeCell ref="O44:R44"/>
    <mergeCell ref="O42:R42"/>
    <mergeCell ref="O43:R43"/>
    <mergeCell ref="K44:N44"/>
    <mergeCell ref="P14:R15"/>
    <mergeCell ref="P26:Q26"/>
    <mergeCell ref="S14:U14"/>
    <mergeCell ref="P25:Q25"/>
    <mergeCell ref="C41:F41"/>
    <mergeCell ref="G41:R41"/>
    <mergeCell ref="C26:D26"/>
    <mergeCell ref="F26:G26"/>
    <mergeCell ref="I26:J26"/>
    <mergeCell ref="L26:N26"/>
    <mergeCell ref="K42:N42"/>
    <mergeCell ref="G42:J42"/>
    <mergeCell ref="C42:F42"/>
    <mergeCell ref="K43:N43"/>
    <mergeCell ref="G43:J43"/>
    <mergeCell ref="A45:B45"/>
    <mergeCell ref="C45:F45"/>
    <mergeCell ref="K45:N45"/>
    <mergeCell ref="G45:J45"/>
    <mergeCell ref="AE54:AG54"/>
    <mergeCell ref="A11:B15"/>
    <mergeCell ref="C11:AH11"/>
    <mergeCell ref="C12:R12"/>
    <mergeCell ref="S12:AH12"/>
    <mergeCell ref="C13:E13"/>
    <mergeCell ref="F13:H13"/>
    <mergeCell ref="I13:K13"/>
    <mergeCell ref="L13:O13"/>
    <mergeCell ref="A41:B44"/>
    <mergeCell ref="S13:U13"/>
    <mergeCell ref="V13:X13"/>
    <mergeCell ref="Y13:AA13"/>
    <mergeCell ref="AE53:AG53"/>
    <mergeCell ref="W45:Z45"/>
    <mergeCell ref="V14:X14"/>
    <mergeCell ref="Y14:AA14"/>
    <mergeCell ref="V16:X16"/>
    <mergeCell ref="Y16:AA16"/>
    <mergeCell ref="AA45:AD45"/>
    <mergeCell ref="AB13:AE13"/>
    <mergeCell ref="AF13:AH13"/>
    <mergeCell ref="C14:E15"/>
    <mergeCell ref="F14:H15"/>
    <mergeCell ref="I14:K15"/>
    <mergeCell ref="L14:O15"/>
    <mergeCell ref="AB14:AE14"/>
    <mergeCell ref="AF14:AH14"/>
    <mergeCell ref="S15:AH15"/>
    <mergeCell ref="P13:R13"/>
    <mergeCell ref="A16:B16"/>
    <mergeCell ref="C16:E16"/>
    <mergeCell ref="F16:H16"/>
    <mergeCell ref="I16:K16"/>
    <mergeCell ref="L16:O16"/>
    <mergeCell ref="P16:R16"/>
    <mergeCell ref="S16:U16"/>
    <mergeCell ref="AB16:AE16"/>
    <mergeCell ref="AF16:AH16"/>
    <mergeCell ref="C20:D20"/>
    <mergeCell ref="F20:G20"/>
    <mergeCell ref="I20:J20"/>
    <mergeCell ref="L20:N20"/>
    <mergeCell ref="P20:Q20"/>
    <mergeCell ref="S20:T20"/>
    <mergeCell ref="V20:W20"/>
    <mergeCell ref="Y20:Z20"/>
    <mergeCell ref="AB20:AD20"/>
    <mergeCell ref="AF20:AG20"/>
    <mergeCell ref="C21:D21"/>
    <mergeCell ref="F21:G21"/>
    <mergeCell ref="I21:J21"/>
    <mergeCell ref="L21:N21"/>
    <mergeCell ref="P21:Q21"/>
    <mergeCell ref="S21:T21"/>
    <mergeCell ref="V21:W21"/>
    <mergeCell ref="Y21:Z21"/>
    <mergeCell ref="AB21:AD21"/>
    <mergeCell ref="P22:Q22"/>
    <mergeCell ref="S22:T22"/>
    <mergeCell ref="V22:W22"/>
    <mergeCell ref="Y22:Z22"/>
    <mergeCell ref="C22:D22"/>
    <mergeCell ref="F22:G22"/>
    <mergeCell ref="I22:J22"/>
    <mergeCell ref="L22:N22"/>
    <mergeCell ref="S23:T23"/>
    <mergeCell ref="V23:W23"/>
    <mergeCell ref="Y23:Z23"/>
    <mergeCell ref="AF21:AG21"/>
    <mergeCell ref="AB22:AD22"/>
    <mergeCell ref="F23:G23"/>
    <mergeCell ref="I23:J23"/>
    <mergeCell ref="L23:N23"/>
    <mergeCell ref="P23:Q23"/>
    <mergeCell ref="AF22:AG22"/>
    <mergeCell ref="AB23:AD23"/>
    <mergeCell ref="AF23:AG23"/>
    <mergeCell ref="AF26:AG26"/>
    <mergeCell ref="AB25:AD25"/>
    <mergeCell ref="AF25:AG25"/>
    <mergeCell ref="Y26:Z26"/>
    <mergeCell ref="AB26:AD26"/>
    <mergeCell ref="S26:T26"/>
    <mergeCell ref="V26:W26"/>
    <mergeCell ref="C18:D18"/>
    <mergeCell ref="L18:N18"/>
    <mergeCell ref="Y25:Z25"/>
    <mergeCell ref="C25:D25"/>
    <mergeCell ref="F25:G25"/>
    <mergeCell ref="I25:J25"/>
    <mergeCell ref="L25:N25"/>
    <mergeCell ref="S25:T25"/>
    <mergeCell ref="V25:W25"/>
    <mergeCell ref="C23:D23"/>
    <mergeCell ref="AB18:AD18"/>
    <mergeCell ref="AF18:AG18"/>
    <mergeCell ref="F18:G18"/>
    <mergeCell ref="I18:J18"/>
    <mergeCell ref="P18:Q18"/>
    <mergeCell ref="S18:T18"/>
    <mergeCell ref="V18:W18"/>
    <mergeCell ref="Y18:Z18"/>
  </mergeCells>
  <printOptions/>
  <pageMargins left="0.7480314960629921" right="0.7086614173228347" top="0.3937007874015748" bottom="0.5905511811023623" header="0.3937007874015748" footer="0.3937007874015748"/>
  <pageSetup fitToHeight="1" fitToWidth="1" horizontalDpi="300" verticalDpi="300" orientation="portrait" paperSize="9" scale="61" r:id="rId1"/>
  <headerFooter alignWithMargins="0">
    <oddFooter>&amp;R&amp;"Times New Roman,斜體"&amp;11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T72"/>
  <sheetViews>
    <sheetView zoomScale="73" zoomScaleNormal="73" zoomScaleSheetLayoutView="50" workbookViewId="0" topLeftCell="A14">
      <pane xSplit="4" ySplit="1" topLeftCell="E15" activePane="bottomRight" state="frozen"/>
      <selection pane="topLeft" activeCell="A14" sqref="A14"/>
      <selection pane="topRight" activeCell="E14" sqref="E14"/>
      <selection pane="bottomLeft" activeCell="A17" sqref="A17"/>
      <selection pane="bottomRight" activeCell="D84" sqref="D84"/>
    </sheetView>
  </sheetViews>
  <sheetFormatPr defaultColWidth="9.00390625" defaultRowHeight="18" customHeight="1"/>
  <cols>
    <col min="1" max="1" width="5.50390625" style="2" customWidth="1"/>
    <col min="2" max="2" width="26.75390625" style="2" customWidth="1"/>
    <col min="3" max="3" width="8.625" style="2" customWidth="1"/>
    <col min="4" max="4" width="2.625" style="2" customWidth="1"/>
    <col min="5" max="5" width="8.625" style="2" customWidth="1"/>
    <col min="6" max="6" width="2.625" style="2" customWidth="1"/>
    <col min="7" max="7" width="7.625" style="2" customWidth="1"/>
    <col min="8" max="8" width="2.625" style="2" customWidth="1"/>
    <col min="9" max="9" width="7.625" style="2" customWidth="1"/>
    <col min="10" max="10" width="2.625" style="2" customWidth="1"/>
    <col min="11" max="11" width="7.625" style="90" customWidth="1"/>
    <col min="12" max="12" width="2.625" style="90" customWidth="1"/>
    <col min="13" max="13" width="8.625" style="90" customWidth="1"/>
    <col min="14" max="14" width="2.625" style="90" customWidth="1"/>
    <col min="15" max="15" width="7.625" style="90" customWidth="1"/>
    <col min="16" max="16" width="2.625" style="90" customWidth="1"/>
    <col min="17" max="17" width="7.625" style="2" customWidth="1"/>
    <col min="18" max="18" width="2.625" style="90" customWidth="1"/>
    <col min="19" max="19" width="7.625" style="90" customWidth="1"/>
    <col min="20" max="20" width="2.625" style="90" customWidth="1"/>
    <col min="21" max="21" width="5.625" style="2" customWidth="1"/>
    <col min="22" max="22" width="3.00390625" style="2" customWidth="1"/>
    <col min="23" max="23" width="6.50390625" style="2" customWidth="1"/>
    <col min="24" max="24" width="3.00390625" style="2" customWidth="1"/>
    <col min="25" max="25" width="6.50390625" style="2" customWidth="1"/>
    <col min="26" max="26" width="3.00390625" style="2" customWidth="1"/>
    <col min="27" max="27" width="5.625" style="2" customWidth="1"/>
    <col min="28" max="28" width="3.00390625" style="2" customWidth="1"/>
    <col min="29" max="16384" width="9.00390625" style="2" customWidth="1"/>
  </cols>
  <sheetData>
    <row r="1" spans="1:20" s="154" customFormat="1" ht="9" customHeight="1">
      <c r="A1" s="83"/>
      <c r="B1" s="25"/>
      <c r="C1" s="25"/>
      <c r="D1" s="25"/>
      <c r="E1" s="25"/>
      <c r="F1" s="25"/>
      <c r="G1" s="25"/>
      <c r="H1" s="25"/>
      <c r="I1" s="25"/>
      <c r="J1" s="25"/>
      <c r="K1" s="25"/>
      <c r="L1" s="25"/>
      <c r="M1" s="25"/>
      <c r="N1" s="25"/>
      <c r="O1" s="25"/>
      <c r="P1" s="25"/>
      <c r="Q1" s="25"/>
      <c r="R1" s="25"/>
      <c r="S1" s="25"/>
      <c r="T1" s="25"/>
    </row>
    <row r="2" spans="1:20" s="154" customFormat="1" ht="17.25" customHeight="1">
      <c r="A2" s="366" t="s">
        <v>226</v>
      </c>
      <c r="B2" s="25"/>
      <c r="T2" s="579" t="s">
        <v>902</v>
      </c>
    </row>
    <row r="3" spans="1:20" s="154" customFormat="1" ht="17.25" customHeight="1">
      <c r="A3" s="367" t="s">
        <v>227</v>
      </c>
      <c r="B3" s="25"/>
      <c r="F3" s="25"/>
      <c r="G3" s="25"/>
      <c r="H3" s="25"/>
      <c r="I3" s="25"/>
      <c r="J3" s="25"/>
      <c r="K3" s="25"/>
      <c r="L3" s="25"/>
      <c r="M3" s="25"/>
      <c r="N3" s="25"/>
      <c r="O3" s="25"/>
      <c r="P3" s="25"/>
      <c r="Q3" s="25"/>
      <c r="R3" s="25"/>
      <c r="T3" s="568" t="s">
        <v>903</v>
      </c>
    </row>
    <row r="4" spans="1:20" s="154" customFormat="1" ht="17.25" customHeight="1">
      <c r="A4" s="588" t="s">
        <v>228</v>
      </c>
      <c r="B4" s="29"/>
      <c r="C4" s="157"/>
      <c r="D4" s="157"/>
      <c r="E4" s="157"/>
      <c r="F4" s="29"/>
      <c r="G4" s="29"/>
      <c r="H4" s="29"/>
      <c r="I4" s="29"/>
      <c r="J4" s="29"/>
      <c r="K4" s="29"/>
      <c r="L4" s="29"/>
      <c r="M4" s="29"/>
      <c r="N4" s="29"/>
      <c r="O4" s="29"/>
      <c r="P4" s="29"/>
      <c r="Q4" s="29"/>
      <c r="R4" s="29"/>
      <c r="S4" s="157"/>
      <c r="T4" s="308" t="s">
        <v>904</v>
      </c>
    </row>
    <row r="5" spans="1:14" s="154" customFormat="1" ht="17.25" customHeight="1">
      <c r="A5" s="83"/>
      <c r="B5" s="25"/>
      <c r="C5" s="25"/>
      <c r="D5" s="25"/>
      <c r="E5" s="25"/>
      <c r="F5" s="25"/>
      <c r="G5" s="25"/>
      <c r="H5" s="25"/>
      <c r="I5" s="25"/>
      <c r="J5" s="25"/>
      <c r="K5" s="25"/>
      <c r="L5" s="25"/>
      <c r="M5" s="25"/>
      <c r="N5" s="25"/>
    </row>
    <row r="6" spans="1:14" s="154" customFormat="1" ht="12" customHeight="1">
      <c r="A6" s="83"/>
      <c r="B6" s="25"/>
      <c r="C6" s="25"/>
      <c r="D6" s="25"/>
      <c r="E6" s="25"/>
      <c r="F6" s="25"/>
      <c r="G6" s="25"/>
      <c r="H6" s="25"/>
      <c r="I6" s="25"/>
      <c r="J6" s="25"/>
      <c r="K6" s="25"/>
      <c r="L6" s="25"/>
      <c r="M6" s="25"/>
      <c r="N6" s="25"/>
    </row>
    <row r="7" spans="1:20" ht="15.75" customHeight="1">
      <c r="A7" s="58" t="s">
        <v>774</v>
      </c>
      <c r="B7" s="580" t="s">
        <v>229</v>
      </c>
      <c r="C7" s="99"/>
      <c r="D7" s="99"/>
      <c r="E7" s="99"/>
      <c r="F7" s="99"/>
      <c r="G7" s="99"/>
      <c r="H7" s="99"/>
      <c r="I7" s="99"/>
      <c r="J7" s="99"/>
      <c r="K7" s="100"/>
      <c r="L7" s="100"/>
      <c r="M7" s="100"/>
      <c r="N7" s="100"/>
      <c r="O7" s="100"/>
      <c r="P7" s="100"/>
      <c r="Q7" s="99"/>
      <c r="R7" s="99"/>
      <c r="S7" s="99"/>
      <c r="T7" s="99"/>
    </row>
    <row r="8" spans="1:20" s="150" customFormat="1" ht="15.75" customHeight="1">
      <c r="A8" s="5" t="s">
        <v>230</v>
      </c>
      <c r="B8" s="58" t="s">
        <v>231</v>
      </c>
      <c r="K8" s="109"/>
      <c r="L8" s="109"/>
      <c r="M8" s="151"/>
      <c r="N8" s="151"/>
      <c r="O8" s="151"/>
      <c r="P8" s="151"/>
      <c r="R8" s="151"/>
      <c r="S8" s="151"/>
      <c r="T8" s="151"/>
    </row>
    <row r="9" spans="1:20" s="150" customFormat="1" ht="15.75" customHeight="1">
      <c r="A9" s="85"/>
      <c r="B9" s="67" t="s">
        <v>232</v>
      </c>
      <c r="C9" s="504"/>
      <c r="D9" s="504"/>
      <c r="E9" s="504"/>
      <c r="F9" s="504"/>
      <c r="G9" s="504"/>
      <c r="H9" s="504"/>
      <c r="I9" s="504"/>
      <c r="J9" s="504"/>
      <c r="K9" s="109"/>
      <c r="L9" s="109"/>
      <c r="M9" s="505"/>
      <c r="N9" s="505"/>
      <c r="O9" s="505"/>
      <c r="P9" s="505"/>
      <c r="Q9" s="504"/>
      <c r="R9" s="505"/>
      <c r="S9" s="505"/>
      <c r="T9" s="505"/>
    </row>
    <row r="10" spans="1:20" ht="14.25" customHeight="1">
      <c r="A10" s="11"/>
      <c r="B10" s="12"/>
      <c r="C10" s="1"/>
      <c r="D10" s="1"/>
      <c r="E10" s="1"/>
      <c r="F10" s="1"/>
      <c r="G10" s="1"/>
      <c r="H10" s="1"/>
      <c r="I10" s="1"/>
      <c r="J10" s="1"/>
      <c r="K10" s="506"/>
      <c r="L10" s="506"/>
      <c r="M10" s="506"/>
      <c r="N10" s="506"/>
      <c r="O10" s="506"/>
      <c r="P10" s="506"/>
      <c r="Q10" s="1"/>
      <c r="R10" s="506"/>
      <c r="S10" s="506"/>
      <c r="T10" s="506"/>
    </row>
    <row r="11" spans="1:20" s="97" customFormat="1" ht="15.75" customHeight="1">
      <c r="A11" s="1173" t="s">
        <v>233</v>
      </c>
      <c r="B11" s="1230"/>
      <c r="C11" s="1230"/>
      <c r="D11" s="1227"/>
      <c r="E11" s="921" t="s">
        <v>234</v>
      </c>
      <c r="F11" s="735"/>
      <c r="G11" s="735"/>
      <c r="H11" s="735"/>
      <c r="I11" s="735"/>
      <c r="J11" s="735"/>
      <c r="K11" s="735"/>
      <c r="L11" s="735"/>
      <c r="M11" s="735"/>
      <c r="N11" s="735"/>
      <c r="O11" s="735"/>
      <c r="P11" s="735"/>
      <c r="Q11" s="735"/>
      <c r="R11" s="735"/>
      <c r="S11" s="735"/>
      <c r="T11" s="735"/>
    </row>
    <row r="12" spans="1:20" s="97" customFormat="1" ht="45" customHeight="1">
      <c r="A12" s="1168"/>
      <c r="B12" s="1168"/>
      <c r="C12" s="1168"/>
      <c r="D12" s="1152"/>
      <c r="E12" s="1174" t="s">
        <v>235</v>
      </c>
      <c r="F12" s="933"/>
      <c r="G12" s="933"/>
      <c r="H12" s="930"/>
      <c r="I12" s="931" t="s">
        <v>236</v>
      </c>
      <c r="J12" s="1231"/>
      <c r="K12" s="1231"/>
      <c r="L12" s="1231"/>
      <c r="M12" s="1231"/>
      <c r="N12" s="1231"/>
      <c r="O12" s="1231"/>
      <c r="P12" s="1231"/>
      <c r="Q12" s="1231"/>
      <c r="R12" s="1231"/>
      <c r="S12" s="1231"/>
      <c r="T12" s="1231"/>
    </row>
    <row r="13" spans="1:20" s="380" customFormat="1" ht="45" customHeight="1">
      <c r="A13" s="1168"/>
      <c r="B13" s="1168"/>
      <c r="C13" s="1168"/>
      <c r="D13" s="1152"/>
      <c r="E13" s="936"/>
      <c r="F13" s="937"/>
      <c r="G13" s="937"/>
      <c r="H13" s="1194"/>
      <c r="I13" s="1232" t="s">
        <v>237</v>
      </c>
      <c r="J13" s="1233"/>
      <c r="K13" s="1233"/>
      <c r="L13" s="1234"/>
      <c r="M13" s="1235" t="s">
        <v>238</v>
      </c>
      <c r="N13" s="1236"/>
      <c r="O13" s="1236"/>
      <c r="P13" s="1237"/>
      <c r="Q13" s="931" t="s">
        <v>239</v>
      </c>
      <c r="R13" s="1231"/>
      <c r="S13" s="1231"/>
      <c r="T13" s="1231"/>
    </row>
    <row r="14" spans="1:20" s="380" customFormat="1" ht="18" customHeight="1">
      <c r="A14" s="1162"/>
      <c r="B14" s="1162"/>
      <c r="C14" s="1162"/>
      <c r="D14" s="1163"/>
      <c r="E14" s="1238" t="s">
        <v>240</v>
      </c>
      <c r="F14" s="1239"/>
      <c r="G14" s="1239"/>
      <c r="H14" s="1239"/>
      <c r="I14" s="1239"/>
      <c r="J14" s="1239"/>
      <c r="K14" s="1239"/>
      <c r="L14" s="1239"/>
      <c r="M14" s="1239"/>
      <c r="N14" s="1239"/>
      <c r="O14" s="1239"/>
      <c r="P14" s="1239"/>
      <c r="Q14" s="1239"/>
      <c r="R14" s="1239"/>
      <c r="S14" s="1239"/>
      <c r="T14" s="1239"/>
    </row>
    <row r="15" spans="1:20" s="97" customFormat="1" ht="15" customHeight="1">
      <c r="A15" s="937">
        <v>1</v>
      </c>
      <c r="B15" s="937"/>
      <c r="C15" s="937"/>
      <c r="D15" s="1194"/>
      <c r="E15" s="719">
        <v>2</v>
      </c>
      <c r="F15" s="735"/>
      <c r="G15" s="735"/>
      <c r="H15" s="720"/>
      <c r="I15" s="719">
        <v>3</v>
      </c>
      <c r="J15" s="735"/>
      <c r="K15" s="735"/>
      <c r="L15" s="720"/>
      <c r="M15" s="719">
        <v>4</v>
      </c>
      <c r="N15" s="735"/>
      <c r="O15" s="735"/>
      <c r="P15" s="720"/>
      <c r="Q15" s="719">
        <v>5</v>
      </c>
      <c r="R15" s="735"/>
      <c r="S15" s="735"/>
      <c r="T15" s="735"/>
    </row>
    <row r="16" spans="1:20" s="28" customFormat="1" ht="7.5" customHeight="1">
      <c r="A16" s="9"/>
      <c r="B16" s="59"/>
      <c r="C16" s="92"/>
      <c r="D16" s="92"/>
      <c r="E16" s="1229"/>
      <c r="F16" s="1229"/>
      <c r="G16" s="1229"/>
      <c r="H16" s="92"/>
      <c r="I16" s="1225"/>
      <c r="J16" s="1225"/>
      <c r="K16" s="1225"/>
      <c r="L16" s="92"/>
      <c r="M16" s="1225"/>
      <c r="N16" s="1225"/>
      <c r="O16" s="1225"/>
      <c r="P16" s="93"/>
      <c r="Q16" s="1225"/>
      <c r="R16" s="1225"/>
      <c r="S16" s="1225"/>
      <c r="T16" s="65"/>
    </row>
    <row r="17" spans="1:20" s="121" customFormat="1" ht="16.5" customHeight="1">
      <c r="A17" s="162">
        <v>2000</v>
      </c>
      <c r="B17" s="213"/>
      <c r="C17" s="136"/>
      <c r="D17" s="136"/>
      <c r="E17" s="1225">
        <v>176837</v>
      </c>
      <c r="F17" s="1225"/>
      <c r="G17" s="1225"/>
      <c r="H17" s="136"/>
      <c r="I17" s="1225">
        <v>144048</v>
      </c>
      <c r="J17" s="1225"/>
      <c r="K17" s="1225"/>
      <c r="L17" s="136"/>
      <c r="M17" s="1225">
        <v>120957</v>
      </c>
      <c r="N17" s="1225"/>
      <c r="O17" s="1225"/>
      <c r="P17" s="136"/>
      <c r="Q17" s="1225">
        <v>23091</v>
      </c>
      <c r="R17" s="1225"/>
      <c r="S17" s="1225"/>
      <c r="T17" s="136"/>
    </row>
    <row r="18" spans="1:20" s="121" customFormat="1" ht="16.5" customHeight="1">
      <c r="A18" s="165">
        <v>2001</v>
      </c>
      <c r="B18" s="79"/>
      <c r="C18" s="136"/>
      <c r="D18" s="136"/>
      <c r="E18" s="1225">
        <v>176450</v>
      </c>
      <c r="F18" s="1225"/>
      <c r="G18" s="1225"/>
      <c r="H18" s="136"/>
      <c r="I18" s="1225">
        <v>194496</v>
      </c>
      <c r="J18" s="1225"/>
      <c r="K18" s="1225"/>
      <c r="L18" s="136"/>
      <c r="M18" s="1225">
        <v>155843</v>
      </c>
      <c r="N18" s="1225"/>
      <c r="O18" s="1225"/>
      <c r="P18" s="260"/>
      <c r="Q18" s="1225">
        <v>38653</v>
      </c>
      <c r="R18" s="1225"/>
      <c r="S18" s="1225"/>
      <c r="T18" s="217"/>
    </row>
    <row r="19" spans="1:20" s="372" customFormat="1" ht="7.5" customHeight="1">
      <c r="A19" s="368"/>
      <c r="B19" s="368"/>
      <c r="C19" s="369"/>
      <c r="D19" s="369"/>
      <c r="E19" s="1225"/>
      <c r="F19" s="1225"/>
      <c r="G19" s="1225"/>
      <c r="H19" s="369"/>
      <c r="I19" s="1225"/>
      <c r="J19" s="1225"/>
      <c r="K19" s="1225"/>
      <c r="L19" s="369"/>
      <c r="M19" s="1225"/>
      <c r="N19" s="1225"/>
      <c r="O19" s="1225"/>
      <c r="P19" s="371"/>
      <c r="Q19" s="1225"/>
      <c r="R19" s="1225"/>
      <c r="S19" s="1225"/>
      <c r="T19" s="370"/>
    </row>
    <row r="20" spans="1:20" s="121" customFormat="1" ht="16.5" customHeight="1">
      <c r="A20" s="122">
        <v>2001</v>
      </c>
      <c r="B20" s="78" t="s">
        <v>243</v>
      </c>
      <c r="C20" s="332"/>
      <c r="D20" s="237"/>
      <c r="E20" s="1225">
        <v>177074</v>
      </c>
      <c r="F20" s="1225"/>
      <c r="G20" s="1225"/>
      <c r="H20" s="237"/>
      <c r="I20" s="1225">
        <v>149669</v>
      </c>
      <c r="J20" s="1225"/>
      <c r="K20" s="1225"/>
      <c r="L20" s="237"/>
      <c r="M20" s="1225">
        <v>129003</v>
      </c>
      <c r="N20" s="1225"/>
      <c r="O20" s="1225"/>
      <c r="P20" s="237"/>
      <c r="Q20" s="1225">
        <v>20666</v>
      </c>
      <c r="R20" s="1225"/>
      <c r="S20" s="1225"/>
      <c r="T20" s="237"/>
    </row>
    <row r="21" spans="1:20" s="121" customFormat="1" ht="16.5" customHeight="1">
      <c r="A21" s="165"/>
      <c r="B21" s="78" t="s">
        <v>244</v>
      </c>
      <c r="C21" s="332"/>
      <c r="D21" s="237"/>
      <c r="E21" s="1225">
        <v>176891</v>
      </c>
      <c r="F21" s="1225"/>
      <c r="G21" s="1225"/>
      <c r="H21" s="237"/>
      <c r="I21" s="1225">
        <v>150562</v>
      </c>
      <c r="J21" s="1225"/>
      <c r="K21" s="1225"/>
      <c r="L21" s="237"/>
      <c r="M21" s="1225">
        <v>130940</v>
      </c>
      <c r="N21" s="1225"/>
      <c r="O21" s="1225"/>
      <c r="P21" s="237"/>
      <c r="Q21" s="1225">
        <v>19622</v>
      </c>
      <c r="R21" s="1225"/>
      <c r="S21" s="1225"/>
      <c r="T21" s="237"/>
    </row>
    <row r="22" spans="1:20" s="121" customFormat="1" ht="16.5" customHeight="1">
      <c r="A22" s="165"/>
      <c r="B22" s="78" t="s">
        <v>245</v>
      </c>
      <c r="C22" s="332"/>
      <c r="D22" s="237"/>
      <c r="E22" s="1225">
        <v>176727</v>
      </c>
      <c r="F22" s="1225"/>
      <c r="G22" s="1225"/>
      <c r="H22" s="237"/>
      <c r="I22" s="1225">
        <v>155204</v>
      </c>
      <c r="J22" s="1225"/>
      <c r="K22" s="1225"/>
      <c r="L22" s="237"/>
      <c r="M22" s="1225">
        <v>136394</v>
      </c>
      <c r="N22" s="1225"/>
      <c r="O22" s="1225"/>
      <c r="P22" s="237"/>
      <c r="Q22" s="1225">
        <v>18810</v>
      </c>
      <c r="R22" s="1225"/>
      <c r="S22" s="1225"/>
      <c r="T22" s="237"/>
    </row>
    <row r="23" spans="1:20" s="121" customFormat="1" ht="16.5" customHeight="1">
      <c r="A23" s="165"/>
      <c r="B23" s="78" t="s">
        <v>246</v>
      </c>
      <c r="C23" s="332"/>
      <c r="D23" s="237"/>
      <c r="E23" s="1225">
        <v>176787</v>
      </c>
      <c r="F23" s="1225"/>
      <c r="G23" s="1225"/>
      <c r="H23" s="237"/>
      <c r="I23" s="1225">
        <v>157862</v>
      </c>
      <c r="J23" s="1225"/>
      <c r="K23" s="1225"/>
      <c r="L23" s="237"/>
      <c r="M23" s="1225">
        <v>138675</v>
      </c>
      <c r="N23" s="1225"/>
      <c r="O23" s="1225"/>
      <c r="P23" s="237"/>
      <c r="Q23" s="1225">
        <v>19187</v>
      </c>
      <c r="R23" s="1225"/>
      <c r="S23" s="1225"/>
      <c r="T23" s="237"/>
    </row>
    <row r="24" spans="1:20" s="121" customFormat="1" ht="16.5" customHeight="1">
      <c r="A24" s="165"/>
      <c r="B24" s="241" t="s">
        <v>247</v>
      </c>
      <c r="C24" s="332"/>
      <c r="D24" s="237"/>
      <c r="E24" s="1225">
        <v>177025</v>
      </c>
      <c r="F24" s="1225"/>
      <c r="G24" s="1225"/>
      <c r="H24" s="237"/>
      <c r="I24" s="1225">
        <v>160223</v>
      </c>
      <c r="J24" s="1225"/>
      <c r="K24" s="1225"/>
      <c r="L24" s="237"/>
      <c r="M24" s="1225">
        <v>140948</v>
      </c>
      <c r="N24" s="1225"/>
      <c r="O24" s="1225"/>
      <c r="P24" s="237"/>
      <c r="Q24" s="1225">
        <v>19275</v>
      </c>
      <c r="R24" s="1225"/>
      <c r="S24" s="1225"/>
      <c r="T24" s="237"/>
    </row>
    <row r="25" spans="1:20" s="121" customFormat="1" ht="16.5" customHeight="1">
      <c r="A25" s="165"/>
      <c r="B25" s="241" t="s">
        <v>248</v>
      </c>
      <c r="C25" s="332"/>
      <c r="D25" s="237"/>
      <c r="E25" s="1225">
        <v>177262</v>
      </c>
      <c r="F25" s="1225"/>
      <c r="G25" s="1225"/>
      <c r="H25" s="237"/>
      <c r="I25" s="1225">
        <v>171702</v>
      </c>
      <c r="J25" s="1225"/>
      <c r="K25" s="1225"/>
      <c r="L25" s="237"/>
      <c r="M25" s="1225">
        <v>149561</v>
      </c>
      <c r="N25" s="1225"/>
      <c r="O25" s="1225"/>
      <c r="P25" s="237"/>
      <c r="Q25" s="1225">
        <v>22141</v>
      </c>
      <c r="R25" s="1225"/>
      <c r="S25" s="1225"/>
      <c r="T25" s="237"/>
    </row>
    <row r="26" spans="1:20" s="121" customFormat="1" ht="16.5" customHeight="1">
      <c r="A26" s="165"/>
      <c r="B26" s="78" t="s">
        <v>249</v>
      </c>
      <c r="C26" s="332"/>
      <c r="D26" s="237"/>
      <c r="E26" s="1225">
        <v>177016</v>
      </c>
      <c r="F26" s="1225"/>
      <c r="G26" s="1225"/>
      <c r="H26" s="237"/>
      <c r="I26" s="1225">
        <v>178906</v>
      </c>
      <c r="J26" s="1225"/>
      <c r="K26" s="1225"/>
      <c r="L26" s="237"/>
      <c r="M26" s="1225">
        <v>154742</v>
      </c>
      <c r="N26" s="1225"/>
      <c r="O26" s="1225"/>
      <c r="P26" s="237"/>
      <c r="Q26" s="1225">
        <v>24164</v>
      </c>
      <c r="R26" s="1225"/>
      <c r="S26" s="1225"/>
      <c r="T26" s="237"/>
    </row>
    <row r="27" spans="1:20" s="121" customFormat="1" ht="16.5" customHeight="1">
      <c r="A27" s="165"/>
      <c r="B27" s="78" t="s">
        <v>250</v>
      </c>
      <c r="C27" s="332"/>
      <c r="D27" s="237"/>
      <c r="E27" s="1225">
        <v>177103</v>
      </c>
      <c r="F27" s="1225"/>
      <c r="G27" s="1225"/>
      <c r="H27" s="237"/>
      <c r="I27" s="1225">
        <f>SUM(M27:S27)</f>
        <v>181280</v>
      </c>
      <c r="J27" s="1225"/>
      <c r="K27" s="1225"/>
      <c r="L27" s="237"/>
      <c r="M27" s="1225">
        <v>156594</v>
      </c>
      <c r="N27" s="1225"/>
      <c r="O27" s="1225"/>
      <c r="P27" s="237"/>
      <c r="Q27" s="1225">
        <v>24686</v>
      </c>
      <c r="R27" s="1225"/>
      <c r="S27" s="1225"/>
      <c r="T27" s="237"/>
    </row>
    <row r="28" spans="1:20" s="121" customFormat="1" ht="16.5" customHeight="1">
      <c r="A28" s="165"/>
      <c r="B28" s="78" t="s">
        <v>251</v>
      </c>
      <c r="C28" s="332"/>
      <c r="D28" s="237"/>
      <c r="E28" s="1225">
        <v>176902</v>
      </c>
      <c r="F28" s="1225"/>
      <c r="G28" s="1225"/>
      <c r="H28" s="237"/>
      <c r="I28" s="1225">
        <f>SUM(M28:S28)</f>
        <v>188801</v>
      </c>
      <c r="J28" s="1225"/>
      <c r="K28" s="1225"/>
      <c r="L28" s="237"/>
      <c r="M28" s="1225">
        <v>158251</v>
      </c>
      <c r="N28" s="1225"/>
      <c r="O28" s="1225"/>
      <c r="P28" s="237"/>
      <c r="Q28" s="1225">
        <v>30550</v>
      </c>
      <c r="R28" s="1225"/>
      <c r="S28" s="1225"/>
      <c r="T28" s="237"/>
    </row>
    <row r="29" spans="1:20" s="121" customFormat="1" ht="16.5" customHeight="1">
      <c r="A29" s="165"/>
      <c r="B29" s="78" t="s">
        <v>252</v>
      </c>
      <c r="C29" s="332"/>
      <c r="D29" s="237"/>
      <c r="E29" s="1225">
        <v>176450</v>
      </c>
      <c r="F29" s="1225"/>
      <c r="G29" s="1225"/>
      <c r="H29" s="237"/>
      <c r="I29" s="1225">
        <f>SUM(M29:S29)</f>
        <v>194496</v>
      </c>
      <c r="J29" s="1225"/>
      <c r="K29" s="1225"/>
      <c r="L29" s="237"/>
      <c r="M29" s="1225">
        <v>155843</v>
      </c>
      <c r="N29" s="1225"/>
      <c r="O29" s="1225"/>
      <c r="P29" s="237"/>
      <c r="Q29" s="1225">
        <v>38653</v>
      </c>
      <c r="R29" s="1225"/>
      <c r="S29" s="1225"/>
      <c r="T29" s="237"/>
    </row>
    <row r="30" spans="1:20" s="372" customFormat="1" ht="7.5" customHeight="1">
      <c r="A30" s="368"/>
      <c r="B30" s="368"/>
      <c r="C30" s="369"/>
      <c r="D30" s="369"/>
      <c r="E30" s="1225"/>
      <c r="F30" s="1225"/>
      <c r="G30" s="1225"/>
      <c r="H30" s="369"/>
      <c r="I30" s="1225"/>
      <c r="J30" s="1225"/>
      <c r="K30" s="1225"/>
      <c r="L30" s="369"/>
      <c r="M30" s="1225"/>
      <c r="N30" s="1225"/>
      <c r="O30" s="1225"/>
      <c r="P30" s="371"/>
      <c r="Q30" s="1225"/>
      <c r="R30" s="1225"/>
      <c r="S30" s="1225"/>
      <c r="T30" s="370"/>
    </row>
    <row r="31" spans="1:20" s="121" customFormat="1" ht="16.5" customHeight="1">
      <c r="A31" s="122">
        <v>2002</v>
      </c>
      <c r="B31" s="166" t="s">
        <v>241</v>
      </c>
      <c r="C31" s="332"/>
      <c r="D31" s="237"/>
      <c r="E31" s="1225">
        <v>176602</v>
      </c>
      <c r="F31" s="1225"/>
      <c r="G31" s="1225"/>
      <c r="H31" s="237"/>
      <c r="I31" s="1225">
        <f>SUM(M31:S31)</f>
        <v>202279</v>
      </c>
      <c r="J31" s="1225"/>
      <c r="K31" s="1225"/>
      <c r="L31" s="237"/>
      <c r="M31" s="1225">
        <v>159104</v>
      </c>
      <c r="N31" s="1225"/>
      <c r="O31" s="1225"/>
      <c r="P31" s="237"/>
      <c r="Q31" s="1225">
        <v>43175</v>
      </c>
      <c r="R31" s="1225"/>
      <c r="S31" s="1225"/>
      <c r="T31" s="237"/>
    </row>
    <row r="32" spans="1:20" s="121" customFormat="1" ht="16.5" customHeight="1">
      <c r="A32" s="122"/>
      <c r="B32" s="78" t="s">
        <v>242</v>
      </c>
      <c r="C32" s="332"/>
      <c r="D32" s="237"/>
      <c r="E32" s="1225">
        <v>176502</v>
      </c>
      <c r="F32" s="1225"/>
      <c r="G32" s="1225"/>
      <c r="H32" s="237"/>
      <c r="I32" s="1225">
        <f>SUM(M32:S32)</f>
        <v>212056</v>
      </c>
      <c r="J32" s="1225"/>
      <c r="K32" s="1225"/>
      <c r="L32" s="237"/>
      <c r="M32" s="1225">
        <v>161030</v>
      </c>
      <c r="N32" s="1225"/>
      <c r="O32" s="1225"/>
      <c r="P32" s="237"/>
      <c r="Q32" s="1225">
        <v>51026</v>
      </c>
      <c r="R32" s="1225"/>
      <c r="S32" s="1225"/>
      <c r="T32" s="237"/>
    </row>
    <row r="33" spans="1:20" s="121" customFormat="1" ht="16.5" customHeight="1">
      <c r="A33" s="122"/>
      <c r="B33" s="78" t="s">
        <v>243</v>
      </c>
      <c r="C33" s="332"/>
      <c r="D33" s="237"/>
      <c r="E33" s="1225">
        <v>176329</v>
      </c>
      <c r="F33" s="1225"/>
      <c r="G33" s="1225"/>
      <c r="H33" s="237"/>
      <c r="I33" s="1225">
        <f>SUM(M33:S33)</f>
        <v>216836</v>
      </c>
      <c r="J33" s="1225"/>
      <c r="K33" s="1225"/>
      <c r="L33" s="237"/>
      <c r="M33" s="1225">
        <v>161920</v>
      </c>
      <c r="N33" s="1225"/>
      <c r="O33" s="1225"/>
      <c r="P33" s="237"/>
      <c r="Q33" s="1225">
        <v>54916</v>
      </c>
      <c r="R33" s="1225"/>
      <c r="S33" s="1225"/>
      <c r="T33" s="237"/>
    </row>
    <row r="34" spans="2:19" s="121" customFormat="1" ht="16.5" customHeight="1">
      <c r="B34" s="70"/>
      <c r="C34" s="212"/>
      <c r="E34" s="136"/>
      <c r="F34" s="136"/>
      <c r="G34" s="136"/>
      <c r="I34" s="136"/>
      <c r="J34" s="136"/>
      <c r="K34" s="136"/>
      <c r="M34" s="136"/>
      <c r="N34" s="136"/>
      <c r="O34" s="136"/>
      <c r="Q34" s="136"/>
      <c r="R34" s="136"/>
      <c r="S34" s="136"/>
    </row>
    <row r="35" spans="5:20" ht="12.75" customHeight="1">
      <c r="E35" s="1225"/>
      <c r="F35" s="1225"/>
      <c r="G35" s="1225"/>
      <c r="I35" s="1225"/>
      <c r="J35" s="1225"/>
      <c r="K35" s="1225"/>
      <c r="L35" s="2"/>
      <c r="M35" s="1225"/>
      <c r="N35" s="1225"/>
      <c r="O35" s="1225"/>
      <c r="Q35" s="1225"/>
      <c r="R35" s="1225"/>
      <c r="S35" s="1225"/>
      <c r="T35" s="2"/>
    </row>
    <row r="36" spans="1:20" s="15" customFormat="1" ht="16.5" customHeight="1">
      <c r="A36" s="1226" t="s">
        <v>253</v>
      </c>
      <c r="B36" s="1227"/>
      <c r="C36" s="921" t="s">
        <v>254</v>
      </c>
      <c r="D36" s="735"/>
      <c r="E36" s="735"/>
      <c r="F36" s="735"/>
      <c r="G36" s="735"/>
      <c r="H36" s="735"/>
      <c r="I36" s="735"/>
      <c r="J36" s="735"/>
      <c r="K36" s="735"/>
      <c r="L36" s="735"/>
      <c r="M36" s="933"/>
      <c r="N36" s="933"/>
      <c r="O36" s="933"/>
      <c r="P36" s="933"/>
      <c r="Q36" s="933"/>
      <c r="R36" s="933"/>
      <c r="S36" s="933"/>
      <c r="T36" s="933"/>
    </row>
    <row r="37" spans="1:20" s="15" customFormat="1" ht="45" customHeight="1">
      <c r="A37" s="1228"/>
      <c r="B37" s="1152"/>
      <c r="C37" s="931" t="s">
        <v>255</v>
      </c>
      <c r="D37" s="735"/>
      <c r="E37" s="735"/>
      <c r="F37" s="735"/>
      <c r="G37" s="735"/>
      <c r="H37" s="735"/>
      <c r="I37" s="735"/>
      <c r="J37" s="735"/>
      <c r="K37" s="735"/>
      <c r="L37" s="735"/>
      <c r="M37" s="931" t="s">
        <v>256</v>
      </c>
      <c r="N37" s="735"/>
      <c r="O37" s="735"/>
      <c r="P37" s="735"/>
      <c r="Q37" s="735"/>
      <c r="R37" s="735"/>
      <c r="S37" s="735"/>
      <c r="T37" s="735"/>
    </row>
    <row r="38" spans="1:20" s="15" customFormat="1" ht="45" customHeight="1">
      <c r="A38" s="1228"/>
      <c r="B38" s="1152"/>
      <c r="C38" s="1214" t="s">
        <v>257</v>
      </c>
      <c r="D38" s="1152"/>
      <c r="E38" s="931" t="s">
        <v>258</v>
      </c>
      <c r="F38" s="735"/>
      <c r="G38" s="735"/>
      <c r="H38" s="720"/>
      <c r="I38" s="1174" t="s">
        <v>259</v>
      </c>
      <c r="J38" s="930"/>
      <c r="K38" s="1174" t="s">
        <v>260</v>
      </c>
      <c r="L38" s="930"/>
      <c r="M38" s="1214" t="s">
        <v>257</v>
      </c>
      <c r="N38" s="1152"/>
      <c r="O38" s="931" t="s">
        <v>258</v>
      </c>
      <c r="P38" s="735"/>
      <c r="Q38" s="735"/>
      <c r="R38" s="720"/>
      <c r="S38" s="1174" t="s">
        <v>259</v>
      </c>
      <c r="T38" s="933"/>
    </row>
    <row r="39" spans="1:20" s="15" customFormat="1" ht="45" customHeight="1">
      <c r="A39" s="1228"/>
      <c r="B39" s="1152"/>
      <c r="C39" s="1179"/>
      <c r="D39" s="1163"/>
      <c r="E39" s="931" t="s">
        <v>261</v>
      </c>
      <c r="F39" s="720"/>
      <c r="G39" s="931" t="s">
        <v>262</v>
      </c>
      <c r="H39" s="720"/>
      <c r="I39" s="936"/>
      <c r="J39" s="1194"/>
      <c r="K39" s="936"/>
      <c r="L39" s="1194"/>
      <c r="M39" s="1151"/>
      <c r="N39" s="1152"/>
      <c r="O39" s="1174" t="s">
        <v>261</v>
      </c>
      <c r="P39" s="930"/>
      <c r="Q39" s="1174" t="s">
        <v>262</v>
      </c>
      <c r="R39" s="930"/>
      <c r="S39" s="1157"/>
      <c r="T39" s="1172"/>
    </row>
    <row r="40" spans="1:20" s="15" customFormat="1" ht="18.75" customHeight="1">
      <c r="A40" s="1162"/>
      <c r="B40" s="1162"/>
      <c r="C40" s="921" t="s">
        <v>240</v>
      </c>
      <c r="D40" s="735"/>
      <c r="E40" s="937"/>
      <c r="F40" s="937"/>
      <c r="G40" s="937"/>
      <c r="H40" s="937"/>
      <c r="I40" s="937"/>
      <c r="J40" s="937"/>
      <c r="K40" s="937"/>
      <c r="L40" s="937"/>
      <c r="M40" s="1240" t="s">
        <v>263</v>
      </c>
      <c r="N40" s="1241"/>
      <c r="O40" s="1241"/>
      <c r="P40" s="1241"/>
      <c r="Q40" s="1241"/>
      <c r="R40" s="1241"/>
      <c r="S40" s="1241"/>
      <c r="T40" s="1241"/>
    </row>
    <row r="41" spans="1:20" s="97" customFormat="1" ht="14.25" customHeight="1">
      <c r="A41" s="1066">
        <v>1</v>
      </c>
      <c r="B41" s="1066"/>
      <c r="C41" s="708">
        <v>6</v>
      </c>
      <c r="D41" s="1065"/>
      <c r="E41" s="708">
        <v>7</v>
      </c>
      <c r="F41" s="1065"/>
      <c r="G41" s="708">
        <v>8</v>
      </c>
      <c r="H41" s="1065"/>
      <c r="I41" s="708">
        <v>9</v>
      </c>
      <c r="J41" s="1065"/>
      <c r="K41" s="708">
        <v>10</v>
      </c>
      <c r="L41" s="1065"/>
      <c r="M41" s="708">
        <v>11</v>
      </c>
      <c r="N41" s="1065"/>
      <c r="O41" s="708">
        <v>12</v>
      </c>
      <c r="P41" s="1065"/>
      <c r="Q41" s="708">
        <v>13</v>
      </c>
      <c r="R41" s="1065"/>
      <c r="S41" s="708">
        <v>14</v>
      </c>
      <c r="T41" s="1065"/>
    </row>
    <row r="42" spans="1:20" s="28" customFormat="1" ht="9.75" customHeight="1">
      <c r="A42" s="9"/>
      <c r="B42" s="59"/>
      <c r="C42" s="92"/>
      <c r="D42" s="92"/>
      <c r="E42" s="92"/>
      <c r="F42" s="92"/>
      <c r="G42" s="92"/>
      <c r="H42" s="92"/>
      <c r="I42" s="65"/>
      <c r="J42" s="65"/>
      <c r="K42" s="92"/>
      <c r="L42" s="92"/>
      <c r="M42" s="65"/>
      <c r="N42" s="65"/>
      <c r="O42" s="65"/>
      <c r="P42" s="93"/>
      <c r="Q42" s="65"/>
      <c r="R42" s="93"/>
      <c r="S42" s="65"/>
      <c r="T42" s="65"/>
    </row>
    <row r="43" spans="1:20" s="121" customFormat="1" ht="16.5" customHeight="1">
      <c r="A43" s="162">
        <v>2000</v>
      </c>
      <c r="B43" s="213"/>
      <c r="C43" s="136">
        <v>27346</v>
      </c>
      <c r="D43" s="136"/>
      <c r="E43" s="136">
        <v>26910</v>
      </c>
      <c r="F43" s="136"/>
      <c r="G43" s="136">
        <v>3731</v>
      </c>
      <c r="H43" s="136"/>
      <c r="I43" s="136">
        <v>296</v>
      </c>
      <c r="J43" s="136"/>
      <c r="K43" s="136">
        <v>140</v>
      </c>
      <c r="L43" s="136"/>
      <c r="M43" s="136">
        <v>10817</v>
      </c>
      <c r="N43" s="136"/>
      <c r="O43" s="136">
        <v>10700</v>
      </c>
      <c r="P43" s="136"/>
      <c r="Q43" s="136">
        <v>983</v>
      </c>
      <c r="R43" s="136"/>
      <c r="S43" s="136">
        <v>117</v>
      </c>
      <c r="T43" s="136"/>
    </row>
    <row r="44" spans="1:20" s="121" customFormat="1" ht="16.5" customHeight="1">
      <c r="A44" s="162">
        <v>2001</v>
      </c>
      <c r="B44" s="213"/>
      <c r="C44" s="332">
        <v>34403</v>
      </c>
      <c r="D44" s="237"/>
      <c r="E44" s="237">
        <v>34101</v>
      </c>
      <c r="F44" s="237"/>
      <c r="G44" s="237">
        <v>9568</v>
      </c>
      <c r="H44" s="237"/>
      <c r="I44" s="237">
        <v>142</v>
      </c>
      <c r="J44" s="237"/>
      <c r="K44" s="237">
        <v>160</v>
      </c>
      <c r="L44" s="136"/>
      <c r="M44" s="507">
        <v>18117596</v>
      </c>
      <c r="N44" s="507"/>
      <c r="O44" s="507">
        <v>18073298</v>
      </c>
      <c r="P44" s="507"/>
      <c r="Q44" s="507">
        <v>6614993</v>
      </c>
      <c r="R44" s="507"/>
      <c r="S44" s="507">
        <v>44298</v>
      </c>
      <c r="T44" s="136"/>
    </row>
    <row r="45" spans="1:20" s="144" customFormat="1" ht="7.5" customHeight="1">
      <c r="A45" s="79"/>
      <c r="B45" s="214"/>
      <c r="C45" s="136"/>
      <c r="D45" s="136"/>
      <c r="E45" s="136"/>
      <c r="F45" s="136"/>
      <c r="G45" s="136"/>
      <c r="H45" s="136"/>
      <c r="I45" s="217"/>
      <c r="J45" s="217"/>
      <c r="K45" s="136"/>
      <c r="L45" s="136"/>
      <c r="M45" s="217"/>
      <c r="N45" s="217"/>
      <c r="O45" s="217"/>
      <c r="P45" s="260"/>
      <c r="Q45" s="217"/>
      <c r="R45" s="260"/>
      <c r="S45" s="217"/>
      <c r="T45" s="217"/>
    </row>
    <row r="46" spans="1:20" s="121" customFormat="1" ht="16.5" customHeight="1">
      <c r="A46" s="122">
        <v>2001</v>
      </c>
      <c r="B46" s="78" t="s">
        <v>243</v>
      </c>
      <c r="C46" s="332">
        <v>29041</v>
      </c>
      <c r="D46" s="237"/>
      <c r="E46" s="237">
        <v>28644</v>
      </c>
      <c r="F46" s="237"/>
      <c r="G46" s="237">
        <v>5192</v>
      </c>
      <c r="H46" s="237"/>
      <c r="I46" s="237">
        <v>253</v>
      </c>
      <c r="J46" s="237"/>
      <c r="K46" s="237">
        <v>144</v>
      </c>
      <c r="L46" s="237"/>
      <c r="M46" s="507">
        <v>1360167</v>
      </c>
      <c r="N46" s="237"/>
      <c r="O46" s="507">
        <v>1355163</v>
      </c>
      <c r="P46" s="237"/>
      <c r="Q46" s="507">
        <v>429368</v>
      </c>
      <c r="R46" s="237"/>
      <c r="S46" s="507">
        <v>5004</v>
      </c>
      <c r="T46" s="237"/>
    </row>
    <row r="47" spans="1:20" s="121" customFormat="1" ht="16.5" customHeight="1">
      <c r="A47" s="165"/>
      <c r="B47" s="78" t="s">
        <v>244</v>
      </c>
      <c r="C47" s="332">
        <v>29251</v>
      </c>
      <c r="D47" s="237"/>
      <c r="E47" s="237">
        <v>28905</v>
      </c>
      <c r="F47" s="237"/>
      <c r="G47" s="237">
        <v>5652</v>
      </c>
      <c r="H47" s="237"/>
      <c r="I47" s="237">
        <v>201</v>
      </c>
      <c r="J47" s="237"/>
      <c r="K47" s="237">
        <v>145</v>
      </c>
      <c r="L47" s="237"/>
      <c r="M47" s="507">
        <v>1386461</v>
      </c>
      <c r="N47" s="237"/>
      <c r="O47" s="507">
        <v>1382980</v>
      </c>
      <c r="P47" s="237"/>
      <c r="Q47" s="508">
        <v>449117</v>
      </c>
      <c r="R47" s="237"/>
      <c r="S47" s="507">
        <v>3481</v>
      </c>
      <c r="T47" s="237"/>
    </row>
    <row r="48" spans="1:20" s="121" customFormat="1" ht="16.5" customHeight="1">
      <c r="A48" s="165"/>
      <c r="B48" s="78" t="s">
        <v>245</v>
      </c>
      <c r="C48" s="332">
        <v>29750</v>
      </c>
      <c r="D48" s="237"/>
      <c r="E48" s="237">
        <v>29415</v>
      </c>
      <c r="F48" s="237"/>
      <c r="G48" s="237">
        <v>6117</v>
      </c>
      <c r="H48" s="237"/>
      <c r="I48" s="237">
        <v>189</v>
      </c>
      <c r="J48" s="237"/>
      <c r="K48" s="237">
        <v>146</v>
      </c>
      <c r="L48" s="237"/>
      <c r="M48" s="507">
        <v>1404115</v>
      </c>
      <c r="N48" s="237"/>
      <c r="O48" s="507">
        <v>1400670</v>
      </c>
      <c r="P48" s="237"/>
      <c r="Q48" s="508">
        <v>490657</v>
      </c>
      <c r="R48" s="237"/>
      <c r="S48" s="507">
        <v>3445</v>
      </c>
      <c r="T48" s="237"/>
    </row>
    <row r="49" spans="1:20" s="121" customFormat="1" ht="16.5" customHeight="1">
      <c r="A49" s="165"/>
      <c r="B49" s="78" t="s">
        <v>246</v>
      </c>
      <c r="C49" s="332">
        <v>30204</v>
      </c>
      <c r="D49" s="237"/>
      <c r="E49" s="237">
        <v>29875</v>
      </c>
      <c r="F49" s="237"/>
      <c r="G49" s="237">
        <v>6373</v>
      </c>
      <c r="H49" s="237"/>
      <c r="I49" s="237">
        <v>186</v>
      </c>
      <c r="J49" s="237"/>
      <c r="K49" s="237">
        <v>146</v>
      </c>
      <c r="L49" s="237"/>
      <c r="M49" s="507">
        <v>1501742</v>
      </c>
      <c r="N49" s="237"/>
      <c r="O49" s="507">
        <v>1498481</v>
      </c>
      <c r="P49" s="237"/>
      <c r="Q49" s="508">
        <v>510253</v>
      </c>
      <c r="R49" s="237"/>
      <c r="S49" s="507">
        <v>3261</v>
      </c>
      <c r="T49" s="237"/>
    </row>
    <row r="50" spans="1:20" s="121" customFormat="1" ht="16.5" customHeight="1">
      <c r="A50" s="165"/>
      <c r="B50" s="241" t="s">
        <v>247</v>
      </c>
      <c r="C50" s="332">
        <v>30075</v>
      </c>
      <c r="D50" s="237"/>
      <c r="E50" s="237">
        <v>29756</v>
      </c>
      <c r="F50" s="237"/>
      <c r="G50" s="237">
        <v>6786</v>
      </c>
      <c r="H50" s="237"/>
      <c r="I50" s="237">
        <v>170</v>
      </c>
      <c r="J50" s="237"/>
      <c r="K50" s="237">
        <v>149</v>
      </c>
      <c r="L50" s="237"/>
      <c r="M50" s="507">
        <v>1682838</v>
      </c>
      <c r="N50" s="237"/>
      <c r="O50" s="507">
        <v>1679514</v>
      </c>
      <c r="P50" s="237"/>
      <c r="Q50" s="508">
        <v>568973</v>
      </c>
      <c r="R50" s="237"/>
      <c r="S50" s="507">
        <v>3324</v>
      </c>
      <c r="T50" s="237"/>
    </row>
    <row r="51" spans="1:20" s="121" customFormat="1" ht="16.5" customHeight="1">
      <c r="A51" s="165"/>
      <c r="B51" s="241" t="s">
        <v>248</v>
      </c>
      <c r="C51" s="332">
        <v>32365</v>
      </c>
      <c r="D51" s="237"/>
      <c r="E51" s="237">
        <v>32052</v>
      </c>
      <c r="F51" s="237"/>
      <c r="G51" s="237">
        <v>7514</v>
      </c>
      <c r="H51" s="237"/>
      <c r="I51" s="237">
        <v>163</v>
      </c>
      <c r="J51" s="237"/>
      <c r="K51" s="237">
        <v>150</v>
      </c>
      <c r="L51" s="237"/>
      <c r="M51" s="507">
        <v>1767521</v>
      </c>
      <c r="N51" s="237"/>
      <c r="O51" s="507">
        <v>1764027</v>
      </c>
      <c r="P51" s="237"/>
      <c r="Q51" s="508">
        <v>624120</v>
      </c>
      <c r="R51" s="237"/>
      <c r="S51" s="507">
        <v>3494</v>
      </c>
      <c r="T51" s="237"/>
    </row>
    <row r="52" spans="1:20" s="121" customFormat="1" ht="16.5" customHeight="1">
      <c r="A52" s="165"/>
      <c r="B52" s="78" t="s">
        <v>249</v>
      </c>
      <c r="C52" s="332">
        <v>33090</v>
      </c>
      <c r="D52" s="237" t="s">
        <v>264</v>
      </c>
      <c r="E52" s="237">
        <v>32689</v>
      </c>
      <c r="F52" s="237" t="s">
        <v>264</v>
      </c>
      <c r="G52" s="237">
        <v>8126</v>
      </c>
      <c r="H52" s="237"/>
      <c r="I52" s="237">
        <v>167</v>
      </c>
      <c r="J52" s="237"/>
      <c r="K52" s="237">
        <v>234</v>
      </c>
      <c r="L52" s="237"/>
      <c r="M52" s="507">
        <v>1554308</v>
      </c>
      <c r="N52" s="237"/>
      <c r="O52" s="507">
        <v>1551440</v>
      </c>
      <c r="P52" s="237"/>
      <c r="Q52" s="508">
        <v>623498</v>
      </c>
      <c r="R52" s="237"/>
      <c r="S52" s="507">
        <v>2868</v>
      </c>
      <c r="T52" s="237"/>
    </row>
    <row r="53" spans="1:20" s="121" customFormat="1" ht="16.5" customHeight="1">
      <c r="A53" s="165"/>
      <c r="B53" s="78" t="s">
        <v>250</v>
      </c>
      <c r="C53" s="332">
        <v>33525</v>
      </c>
      <c r="D53" s="237"/>
      <c r="E53" s="237">
        <v>33211</v>
      </c>
      <c r="F53" s="237"/>
      <c r="G53" s="237">
        <v>8514</v>
      </c>
      <c r="H53" s="237"/>
      <c r="I53" s="237">
        <v>159</v>
      </c>
      <c r="J53" s="237"/>
      <c r="K53" s="237">
        <v>155</v>
      </c>
      <c r="L53" s="237"/>
      <c r="M53" s="507">
        <f>O53+S53</f>
        <v>1674035</v>
      </c>
      <c r="N53" s="507"/>
      <c r="O53" s="507">
        <f>697046+974250</f>
        <v>1671296</v>
      </c>
      <c r="P53" s="507"/>
      <c r="Q53" s="507">
        <v>697046</v>
      </c>
      <c r="R53" s="507"/>
      <c r="S53" s="507">
        <v>2739</v>
      </c>
      <c r="T53" s="237"/>
    </row>
    <row r="54" spans="1:20" s="121" customFormat="1" ht="16.5" customHeight="1">
      <c r="A54" s="165"/>
      <c r="B54" s="78" t="s">
        <v>251</v>
      </c>
      <c r="C54" s="332">
        <v>34000</v>
      </c>
      <c r="D54" s="237"/>
      <c r="E54" s="237">
        <v>33688</v>
      </c>
      <c r="F54" s="237"/>
      <c r="G54" s="237">
        <v>9217</v>
      </c>
      <c r="H54" s="237"/>
      <c r="I54" s="237">
        <v>155</v>
      </c>
      <c r="J54" s="237"/>
      <c r="K54" s="237">
        <v>157</v>
      </c>
      <c r="L54" s="237"/>
      <c r="M54" s="507">
        <f>O54+S54</f>
        <v>1637737</v>
      </c>
      <c r="N54" s="507"/>
      <c r="O54" s="507">
        <f>892741+742292</f>
        <v>1635033</v>
      </c>
      <c r="P54" s="507"/>
      <c r="Q54" s="507">
        <v>742292</v>
      </c>
      <c r="R54" s="507"/>
      <c r="S54" s="507">
        <v>2704</v>
      </c>
      <c r="T54" s="237"/>
    </row>
    <row r="55" spans="1:20" s="121" customFormat="1" ht="16.5" customHeight="1">
      <c r="A55" s="165"/>
      <c r="B55" s="78" t="s">
        <v>252</v>
      </c>
      <c r="C55" s="332">
        <v>34403</v>
      </c>
      <c r="D55" s="237"/>
      <c r="E55" s="237">
        <v>34101</v>
      </c>
      <c r="F55" s="237"/>
      <c r="G55" s="237">
        <v>9568</v>
      </c>
      <c r="H55" s="237"/>
      <c r="I55" s="237">
        <v>142</v>
      </c>
      <c r="J55" s="237"/>
      <c r="K55" s="237">
        <v>160</v>
      </c>
      <c r="L55" s="237"/>
      <c r="M55" s="507">
        <f>O55+S55</f>
        <v>1795693</v>
      </c>
      <c r="N55" s="507"/>
      <c r="O55" s="507">
        <f>978791+814799</f>
        <v>1793590</v>
      </c>
      <c r="P55" s="507"/>
      <c r="Q55" s="507">
        <v>814799</v>
      </c>
      <c r="R55" s="507"/>
      <c r="S55" s="507">
        <v>2103</v>
      </c>
      <c r="T55" s="237"/>
    </row>
    <row r="56" spans="1:20" s="144" customFormat="1" ht="7.5" customHeight="1">
      <c r="A56" s="79"/>
      <c r="B56" s="214"/>
      <c r="C56" s="136"/>
      <c r="D56" s="136"/>
      <c r="E56" s="136"/>
      <c r="F56" s="136"/>
      <c r="G56" s="136"/>
      <c r="H56" s="136"/>
      <c r="I56" s="217"/>
      <c r="J56" s="217"/>
      <c r="K56" s="136"/>
      <c r="L56" s="136"/>
      <c r="M56" s="217"/>
      <c r="N56" s="217"/>
      <c r="O56" s="217"/>
      <c r="P56" s="260"/>
      <c r="Q56" s="217"/>
      <c r="R56" s="260"/>
      <c r="S56" s="217"/>
      <c r="T56" s="217"/>
    </row>
    <row r="57" spans="1:19" s="121" customFormat="1" ht="16.5" customHeight="1">
      <c r="A57" s="122">
        <v>2002</v>
      </c>
      <c r="B57" s="166" t="s">
        <v>241</v>
      </c>
      <c r="C57" s="125">
        <f>35049-30</f>
        <v>35019</v>
      </c>
      <c r="E57" s="125">
        <f>24371+10345</f>
        <v>34716</v>
      </c>
      <c r="G57" s="125">
        <v>10345</v>
      </c>
      <c r="I57" s="125">
        <v>142</v>
      </c>
      <c r="K57" s="125">
        <v>161</v>
      </c>
      <c r="M57" s="507">
        <f>O57+S57</f>
        <v>1653590</v>
      </c>
      <c r="N57" s="507"/>
      <c r="O57" s="507">
        <f>768278+883105</f>
        <v>1651383</v>
      </c>
      <c r="P57" s="507"/>
      <c r="Q57" s="507">
        <v>883105</v>
      </c>
      <c r="R57" s="507"/>
      <c r="S57" s="507">
        <v>2207</v>
      </c>
    </row>
    <row r="58" spans="1:19" s="121" customFormat="1" ht="16.5" customHeight="1">
      <c r="A58" s="122"/>
      <c r="B58" s="78" t="s">
        <v>242</v>
      </c>
      <c r="C58" s="125">
        <f>35576-29</f>
        <v>35547</v>
      </c>
      <c r="E58" s="125">
        <f>24487+10755</f>
        <v>35242</v>
      </c>
      <c r="G58" s="125">
        <v>10755</v>
      </c>
      <c r="I58" s="125">
        <v>142</v>
      </c>
      <c r="K58" s="125">
        <v>163</v>
      </c>
      <c r="M58" s="507">
        <f>O58+S58</f>
        <v>1710719</v>
      </c>
      <c r="N58" s="507"/>
      <c r="O58" s="507">
        <f>902910+806304</f>
        <v>1709214</v>
      </c>
      <c r="P58" s="507"/>
      <c r="Q58" s="507">
        <v>806304</v>
      </c>
      <c r="R58" s="507"/>
      <c r="S58" s="507">
        <v>1505</v>
      </c>
    </row>
    <row r="59" spans="1:19" s="121" customFormat="1" ht="16.5" customHeight="1">
      <c r="A59" s="122"/>
      <c r="B59" s="78" t="s">
        <v>243</v>
      </c>
      <c r="C59" s="125">
        <f>36136-29</f>
        <v>36107</v>
      </c>
      <c r="E59" s="125">
        <f>24536+11264</f>
        <v>35800</v>
      </c>
      <c r="G59" s="125">
        <v>11264</v>
      </c>
      <c r="I59" s="125">
        <v>143</v>
      </c>
      <c r="K59" s="125">
        <v>164</v>
      </c>
      <c r="M59" s="507">
        <f>O59+S59</f>
        <v>2077769</v>
      </c>
      <c r="N59" s="507"/>
      <c r="O59" s="507">
        <f>1014240+1061157</f>
        <v>2075397</v>
      </c>
      <c r="P59" s="507"/>
      <c r="Q59" s="507">
        <v>1014240</v>
      </c>
      <c r="R59" s="507"/>
      <c r="S59" s="507">
        <v>2372</v>
      </c>
    </row>
    <row r="60" spans="1:20" s="84" customFormat="1" ht="18.75" customHeight="1">
      <c r="A60" s="242"/>
      <c r="B60" s="68" t="s">
        <v>6</v>
      </c>
      <c r="C60" s="51" t="s">
        <v>266</v>
      </c>
      <c r="D60" s="123"/>
      <c r="E60" s="51" t="s">
        <v>266</v>
      </c>
      <c r="F60" s="123"/>
      <c r="G60" s="51" t="s">
        <v>266</v>
      </c>
      <c r="H60" s="123"/>
      <c r="I60" s="51" t="s">
        <v>266</v>
      </c>
      <c r="J60" s="123"/>
      <c r="K60" s="51" t="s">
        <v>266</v>
      </c>
      <c r="L60" s="123"/>
      <c r="M60" s="507">
        <f>SUM(M57:M59)</f>
        <v>5442078</v>
      </c>
      <c r="N60" s="507"/>
      <c r="O60" s="507">
        <f>SUM(O57:O59)</f>
        <v>5435994</v>
      </c>
      <c r="P60" s="507"/>
      <c r="Q60" s="507">
        <f>SUM(Q57:Q59)</f>
        <v>2703649</v>
      </c>
      <c r="R60" s="507"/>
      <c r="S60" s="507">
        <f>SUM(S57:S59)</f>
        <v>6084</v>
      </c>
      <c r="T60" s="507"/>
    </row>
    <row r="61" spans="2:19" s="121" customFormat="1" ht="16.5" customHeight="1">
      <c r="B61" s="70"/>
      <c r="C61" s="125"/>
      <c r="E61" s="125"/>
      <c r="G61" s="125"/>
      <c r="I61" s="125"/>
      <c r="K61" s="125"/>
      <c r="M61" s="507"/>
      <c r="N61" s="507"/>
      <c r="O61" s="507"/>
      <c r="P61" s="507"/>
      <c r="Q61" s="507"/>
      <c r="R61" s="507"/>
      <c r="S61" s="507"/>
    </row>
    <row r="62" spans="1:20" s="144" customFormat="1" ht="8.25" customHeight="1">
      <c r="A62" s="221"/>
      <c r="B62" s="373"/>
      <c r="C62" s="259"/>
      <c r="D62" s="259"/>
      <c r="E62" s="259"/>
      <c r="F62" s="259"/>
      <c r="G62" s="259"/>
      <c r="H62" s="259"/>
      <c r="I62" s="279"/>
      <c r="J62" s="279"/>
      <c r="K62" s="259"/>
      <c r="L62" s="259"/>
      <c r="M62" s="279"/>
      <c r="N62" s="279"/>
      <c r="O62" s="279"/>
      <c r="P62" s="374"/>
      <c r="Q62" s="279"/>
      <c r="R62" s="374"/>
      <c r="S62" s="279"/>
      <c r="T62" s="279"/>
    </row>
    <row r="63" spans="1:19" s="326" customFormat="1" ht="14.25" customHeight="1">
      <c r="A63" s="346" t="s">
        <v>264</v>
      </c>
      <c r="B63" s="345" t="s">
        <v>267</v>
      </c>
      <c r="C63" s="347" t="s">
        <v>265</v>
      </c>
      <c r="D63" s="345" t="s">
        <v>268</v>
      </c>
      <c r="E63" s="227"/>
      <c r="F63" s="227"/>
      <c r="G63" s="227"/>
      <c r="H63" s="227"/>
      <c r="I63" s="225"/>
      <c r="J63" s="194"/>
      <c r="K63" s="193"/>
      <c r="L63" s="225"/>
      <c r="M63" s="347"/>
      <c r="N63" s="365"/>
      <c r="O63" s="225"/>
      <c r="P63" s="225"/>
      <c r="Q63" s="225"/>
      <c r="R63" s="359"/>
      <c r="S63" s="363"/>
    </row>
    <row r="64" spans="1:18" s="326" customFormat="1" ht="12">
      <c r="A64" s="227"/>
      <c r="B64" s="227" t="s">
        <v>269</v>
      </c>
      <c r="C64" s="227"/>
      <c r="D64" s="227" t="s">
        <v>270</v>
      </c>
      <c r="E64" s="227"/>
      <c r="F64" s="227"/>
      <c r="G64" s="227"/>
      <c r="H64" s="227"/>
      <c r="I64" s="225"/>
      <c r="J64" s="193"/>
      <c r="K64" s="193"/>
      <c r="L64" s="225"/>
      <c r="M64" s="365"/>
      <c r="N64" s="365"/>
      <c r="O64" s="225"/>
      <c r="P64" s="225"/>
      <c r="Q64" s="225"/>
      <c r="R64" s="359"/>
    </row>
    <row r="65" spans="1:10" s="326" customFormat="1" ht="12">
      <c r="A65" s="227"/>
      <c r="B65" s="227" t="s">
        <v>271</v>
      </c>
      <c r="C65" s="227"/>
      <c r="D65" s="227" t="s">
        <v>888</v>
      </c>
      <c r="E65" s="227"/>
      <c r="F65" s="227"/>
      <c r="G65" s="227"/>
      <c r="H65" s="227"/>
      <c r="J65" s="193"/>
    </row>
    <row r="66" spans="1:16" s="326" customFormat="1" ht="12">
      <c r="A66" s="362"/>
      <c r="B66" s="225"/>
      <c r="C66" s="225"/>
      <c r="D66" s="225"/>
      <c r="E66" s="225"/>
      <c r="F66" s="225"/>
      <c r="G66" s="225"/>
      <c r="H66" s="225"/>
      <c r="I66" s="225"/>
      <c r="J66" s="225"/>
      <c r="K66" s="359"/>
      <c r="L66" s="359"/>
      <c r="M66" s="359"/>
      <c r="N66" s="359"/>
      <c r="O66" s="359"/>
      <c r="P66" s="359"/>
    </row>
    <row r="67" spans="1:16" s="326" customFormat="1" ht="12">
      <c r="A67" s="362"/>
      <c r="B67" s="225"/>
      <c r="C67" s="225"/>
      <c r="D67" s="225"/>
      <c r="E67" s="225"/>
      <c r="F67" s="225"/>
      <c r="G67" s="225"/>
      <c r="H67" s="225"/>
      <c r="I67" s="225"/>
      <c r="J67" s="225"/>
      <c r="K67" s="359"/>
      <c r="L67" s="359"/>
      <c r="M67" s="359"/>
      <c r="N67" s="381"/>
      <c r="O67" s="359"/>
      <c r="P67" s="359"/>
    </row>
    <row r="68" spans="18:20" s="326" customFormat="1" ht="12">
      <c r="R68" s="364"/>
      <c r="S68" s="364"/>
      <c r="T68" s="364"/>
    </row>
    <row r="69" spans="18:20" s="326" customFormat="1" ht="12">
      <c r="R69" s="364"/>
      <c r="S69" s="364"/>
      <c r="T69" s="364"/>
    </row>
    <row r="70" spans="18:20" s="326" customFormat="1" ht="12">
      <c r="R70" s="364"/>
      <c r="S70" s="364"/>
      <c r="T70" s="364"/>
    </row>
    <row r="71" spans="18:20" s="121" customFormat="1" ht="15">
      <c r="R71" s="124"/>
      <c r="S71" s="124"/>
      <c r="T71" s="124"/>
    </row>
    <row r="72" spans="11:20" s="15" customFormat="1" ht="18" customHeight="1">
      <c r="K72" s="97"/>
      <c r="L72" s="97"/>
      <c r="M72" s="97"/>
      <c r="N72" s="97"/>
      <c r="O72" s="97"/>
      <c r="P72" s="97"/>
      <c r="R72" s="97"/>
      <c r="S72" s="97"/>
      <c r="T72" s="97"/>
    </row>
  </sheetData>
  <mergeCells count="116">
    <mergeCell ref="E32:G32"/>
    <mergeCell ref="I32:K32"/>
    <mergeCell ref="M32:O32"/>
    <mergeCell ref="Q32:S32"/>
    <mergeCell ref="C40:L40"/>
    <mergeCell ref="M40:T40"/>
    <mergeCell ref="S38:T39"/>
    <mergeCell ref="E39:F39"/>
    <mergeCell ref="G39:H39"/>
    <mergeCell ref="O39:P39"/>
    <mergeCell ref="Q39:R39"/>
    <mergeCell ref="E35:G35"/>
    <mergeCell ref="I35:K35"/>
    <mergeCell ref="M35:O35"/>
    <mergeCell ref="Q35:S35"/>
    <mergeCell ref="E29:G29"/>
    <mergeCell ref="I29:K29"/>
    <mergeCell ref="M29:O29"/>
    <mergeCell ref="Q29:S29"/>
    <mergeCell ref="E27:G27"/>
    <mergeCell ref="I27:K27"/>
    <mergeCell ref="M27:O27"/>
    <mergeCell ref="Q27:S27"/>
    <mergeCell ref="E25:G25"/>
    <mergeCell ref="I25:K25"/>
    <mergeCell ref="M25:O25"/>
    <mergeCell ref="Q25:S25"/>
    <mergeCell ref="E23:G23"/>
    <mergeCell ref="I23:K23"/>
    <mergeCell ref="M23:O23"/>
    <mergeCell ref="Q23:S23"/>
    <mergeCell ref="E19:G19"/>
    <mergeCell ref="I19:K19"/>
    <mergeCell ref="M19:O19"/>
    <mergeCell ref="Q19:S19"/>
    <mergeCell ref="A11:D14"/>
    <mergeCell ref="E11:T11"/>
    <mergeCell ref="E12:H13"/>
    <mergeCell ref="I12:T12"/>
    <mergeCell ref="I13:L13"/>
    <mergeCell ref="M13:P13"/>
    <mergeCell ref="Q13:T13"/>
    <mergeCell ref="E14:T14"/>
    <mergeCell ref="A15:D15"/>
    <mergeCell ref="E15:H15"/>
    <mergeCell ref="I15:L15"/>
    <mergeCell ref="M15:P15"/>
    <mergeCell ref="Q15:T15"/>
    <mergeCell ref="E16:G16"/>
    <mergeCell ref="I16:K16"/>
    <mergeCell ref="M16:O16"/>
    <mergeCell ref="Q16:S16"/>
    <mergeCell ref="E17:G17"/>
    <mergeCell ref="I17:K17"/>
    <mergeCell ref="M17:O17"/>
    <mergeCell ref="Q17:S17"/>
    <mergeCell ref="E18:G18"/>
    <mergeCell ref="I18:K18"/>
    <mergeCell ref="M18:O18"/>
    <mergeCell ref="Q18:S18"/>
    <mergeCell ref="I20:K20"/>
    <mergeCell ref="M20:O20"/>
    <mergeCell ref="Q20:S20"/>
    <mergeCell ref="E21:G21"/>
    <mergeCell ref="I21:K21"/>
    <mergeCell ref="M21:O21"/>
    <mergeCell ref="Q21:S21"/>
    <mergeCell ref="E20:G20"/>
    <mergeCell ref="E22:G22"/>
    <mergeCell ref="I22:K22"/>
    <mergeCell ref="M22:O22"/>
    <mergeCell ref="Q22:S22"/>
    <mergeCell ref="E24:G24"/>
    <mergeCell ref="I24:K24"/>
    <mergeCell ref="M24:O24"/>
    <mergeCell ref="Q24:S24"/>
    <mergeCell ref="E26:G26"/>
    <mergeCell ref="I26:K26"/>
    <mergeCell ref="M26:O26"/>
    <mergeCell ref="Q26:S26"/>
    <mergeCell ref="E28:G28"/>
    <mergeCell ref="I28:K28"/>
    <mergeCell ref="M28:O28"/>
    <mergeCell ref="Q28:S28"/>
    <mergeCell ref="E30:G30"/>
    <mergeCell ref="I30:K30"/>
    <mergeCell ref="M30:O30"/>
    <mergeCell ref="Q30:S30"/>
    <mergeCell ref="A36:B40"/>
    <mergeCell ref="C36:T36"/>
    <mergeCell ref="C37:L37"/>
    <mergeCell ref="M37:T37"/>
    <mergeCell ref="C38:D39"/>
    <mergeCell ref="E38:H38"/>
    <mergeCell ref="I38:J39"/>
    <mergeCell ref="K38:L39"/>
    <mergeCell ref="M38:N39"/>
    <mergeCell ref="O38:R38"/>
    <mergeCell ref="A41:B41"/>
    <mergeCell ref="C41:D41"/>
    <mergeCell ref="E41:F41"/>
    <mergeCell ref="G41:H41"/>
    <mergeCell ref="S41:T41"/>
    <mergeCell ref="E31:G31"/>
    <mergeCell ref="I31:K31"/>
    <mergeCell ref="M31:O31"/>
    <mergeCell ref="Q31:S31"/>
    <mergeCell ref="I41:J41"/>
    <mergeCell ref="K41:L41"/>
    <mergeCell ref="M41:N41"/>
    <mergeCell ref="O41:P41"/>
    <mergeCell ref="Q41:R41"/>
    <mergeCell ref="E33:G33"/>
    <mergeCell ref="I33:K33"/>
    <mergeCell ref="M33:O33"/>
    <mergeCell ref="Q33:S33"/>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2:T70"/>
  <sheetViews>
    <sheetView zoomScale="71" zoomScaleNormal="71" workbookViewId="0" topLeftCell="A1">
      <selection activeCell="O7" sqref="O7"/>
    </sheetView>
  </sheetViews>
  <sheetFormatPr defaultColWidth="9.00390625" defaultRowHeight="16.5"/>
  <cols>
    <col min="1" max="1" width="5.375" style="5" customWidth="1"/>
    <col min="2" max="2" width="27.25390625" style="2" customWidth="1"/>
    <col min="3" max="3" width="6.125" style="2" customWidth="1"/>
    <col min="4" max="4" width="1.875" style="2" customWidth="1"/>
    <col min="5" max="5" width="8.25390625" style="2" customWidth="1"/>
    <col min="6" max="6" width="3.00390625" style="2" customWidth="1"/>
    <col min="7" max="7" width="9.625" style="2" customWidth="1"/>
    <col min="8" max="8" width="3.875" style="2" customWidth="1"/>
    <col min="9" max="9" width="8.25390625" style="2" customWidth="1"/>
    <col min="10" max="10" width="3.00390625" style="2" customWidth="1"/>
    <col min="11" max="11" width="8.625" style="2" customWidth="1"/>
    <col min="12" max="12" width="3.00390625" style="2" customWidth="1"/>
    <col min="13" max="13" width="7.50390625" style="2" customWidth="1"/>
    <col min="14" max="14" width="3.00390625" style="2" customWidth="1"/>
    <col min="15" max="15" width="8.875" style="2" customWidth="1"/>
    <col min="16" max="16" width="3.25390625" style="2" customWidth="1"/>
    <col min="17" max="17" width="8.50390625" style="2" customWidth="1"/>
    <col min="18" max="18" width="3.00390625" style="2" customWidth="1"/>
    <col min="19" max="19" width="6.125" style="2" customWidth="1"/>
    <col min="20" max="20" width="2.875" style="2" customWidth="1"/>
    <col min="21" max="16384" width="9.00390625" style="2" customWidth="1"/>
  </cols>
  <sheetData>
    <row r="1" s="1" customFormat="1" ht="16.5" customHeight="1"/>
    <row r="2" spans="1:20" s="1" customFormat="1" ht="16.5" customHeight="1">
      <c r="A2" s="586" t="s">
        <v>382</v>
      </c>
      <c r="B2" s="574"/>
      <c r="C2" s="574"/>
      <c r="D2" s="574"/>
      <c r="E2" s="574"/>
      <c r="F2" s="574"/>
      <c r="G2" s="574"/>
      <c r="H2" s="574"/>
      <c r="I2" s="574"/>
      <c r="J2" s="574"/>
      <c r="K2" s="574"/>
      <c r="L2" s="574"/>
      <c r="M2" s="574"/>
      <c r="N2" s="574"/>
      <c r="O2" s="574"/>
      <c r="P2" s="574"/>
      <c r="Q2" s="574"/>
      <c r="T2" s="3" t="s">
        <v>902</v>
      </c>
    </row>
    <row r="3" spans="1:20" s="1" customFormat="1" ht="15.75">
      <c r="A3" s="587" t="s">
        <v>207</v>
      </c>
      <c r="T3" s="239" t="s">
        <v>903</v>
      </c>
    </row>
    <row r="4" spans="1:20" s="1" customFormat="1" ht="15.75">
      <c r="A4" s="588" t="s">
        <v>781</v>
      </c>
      <c r="B4" s="4"/>
      <c r="C4" s="4"/>
      <c r="D4" s="4"/>
      <c r="E4" s="4"/>
      <c r="F4" s="4"/>
      <c r="G4" s="4"/>
      <c r="H4" s="4"/>
      <c r="I4" s="4"/>
      <c r="J4" s="4"/>
      <c r="K4" s="4"/>
      <c r="L4" s="4"/>
      <c r="M4" s="4"/>
      <c r="N4" s="4"/>
      <c r="O4" s="4"/>
      <c r="P4" s="4"/>
      <c r="Q4" s="4"/>
      <c r="R4" s="4"/>
      <c r="S4" s="4"/>
      <c r="T4" s="153" t="s">
        <v>904</v>
      </c>
    </row>
    <row r="5" s="1" customFormat="1" ht="16.5" customHeight="1"/>
    <row r="6" spans="1:4" ht="22.5" customHeight="1">
      <c r="A6" s="58"/>
      <c r="B6" s="1"/>
      <c r="C6" s="1"/>
      <c r="D6" s="1"/>
    </row>
    <row r="7" spans="1:20" ht="18.75" customHeight="1">
      <c r="A7" s="6" t="s">
        <v>68</v>
      </c>
      <c r="B7" s="149" t="s">
        <v>69</v>
      </c>
      <c r="C7" s="8"/>
      <c r="D7" s="8"/>
      <c r="E7" s="8"/>
      <c r="F7" s="8"/>
      <c r="G7" s="8"/>
      <c r="H7" s="8"/>
      <c r="I7" s="8"/>
      <c r="J7" s="8"/>
      <c r="K7" s="8"/>
      <c r="L7" s="8"/>
      <c r="M7" s="8"/>
      <c r="N7" s="8"/>
      <c r="O7" s="8"/>
      <c r="P7" s="8"/>
      <c r="Q7" s="8"/>
      <c r="R7" s="8"/>
      <c r="S7" s="8"/>
      <c r="T7" s="8"/>
    </row>
    <row r="8" spans="1:20" ht="18.75" customHeight="1">
      <c r="A8" s="5" t="s">
        <v>70</v>
      </c>
      <c r="B8" s="9" t="s">
        <v>71</v>
      </c>
      <c r="C8" s="8"/>
      <c r="D8" s="8"/>
      <c r="E8" s="8"/>
      <c r="F8" s="8"/>
      <c r="G8" s="8"/>
      <c r="H8" s="8"/>
      <c r="I8" s="8"/>
      <c r="J8" s="8"/>
      <c r="K8" s="8"/>
      <c r="L8" s="8"/>
      <c r="M8" s="8"/>
      <c r="N8" s="8"/>
      <c r="O8" s="8"/>
      <c r="P8" s="8"/>
      <c r="Q8" s="8"/>
      <c r="R8" s="8"/>
      <c r="S8" s="8"/>
      <c r="T8" s="8"/>
    </row>
    <row r="9" spans="2:20" ht="18.75" customHeight="1">
      <c r="B9" s="9" t="s">
        <v>72</v>
      </c>
      <c r="C9" s="8"/>
      <c r="D9" s="8"/>
      <c r="E9" s="8"/>
      <c r="F9" s="8"/>
      <c r="G9" s="8"/>
      <c r="H9" s="8"/>
      <c r="I9" s="8"/>
      <c r="J9" s="8"/>
      <c r="K9" s="8"/>
      <c r="L9" s="8"/>
      <c r="M9" s="8"/>
      <c r="N9" s="8"/>
      <c r="O9" s="8"/>
      <c r="P9" s="8"/>
      <c r="Q9" s="8"/>
      <c r="R9" s="8"/>
      <c r="S9" s="8"/>
      <c r="T9" s="8"/>
    </row>
    <row r="10" spans="1:20" s="15" customFormat="1" ht="16.5" customHeight="1">
      <c r="A10" s="11"/>
      <c r="B10" s="12"/>
      <c r="C10" s="13"/>
      <c r="D10" s="13"/>
      <c r="E10" s="13"/>
      <c r="F10" s="13"/>
      <c r="G10" s="13"/>
      <c r="H10" s="13"/>
      <c r="I10" s="13"/>
      <c r="J10" s="13"/>
      <c r="K10" s="13"/>
      <c r="L10" s="13"/>
      <c r="M10" s="13"/>
      <c r="N10" s="13"/>
      <c r="O10" s="13"/>
      <c r="P10" s="13"/>
      <c r="Q10" s="13"/>
      <c r="R10" s="13"/>
      <c r="S10" s="13"/>
      <c r="T10" s="14" t="s">
        <v>486</v>
      </c>
    </row>
    <row r="11" spans="1:20" s="16" customFormat="1" ht="17.25" customHeight="1">
      <c r="A11" s="701" t="s">
        <v>795</v>
      </c>
      <c r="B11" s="702"/>
      <c r="C11" s="702"/>
      <c r="D11" s="703"/>
      <c r="E11" s="745" t="s">
        <v>73</v>
      </c>
      <c r="F11" s="746"/>
      <c r="G11" s="746"/>
      <c r="H11" s="746"/>
      <c r="I11" s="746"/>
      <c r="J11" s="746"/>
      <c r="K11" s="746"/>
      <c r="L11" s="746"/>
      <c r="M11" s="746"/>
      <c r="N11" s="746"/>
      <c r="O11" s="746"/>
      <c r="P11" s="746"/>
      <c r="Q11" s="746"/>
      <c r="R11" s="746"/>
      <c r="S11" s="746"/>
      <c r="T11" s="746"/>
    </row>
    <row r="12" spans="1:20" s="16" customFormat="1" ht="17.25" customHeight="1">
      <c r="A12" s="704"/>
      <c r="B12" s="704"/>
      <c r="C12" s="704"/>
      <c r="D12" s="705"/>
      <c r="E12" s="718" t="s">
        <v>728</v>
      </c>
      <c r="F12" s="744"/>
      <c r="G12" s="747" t="s">
        <v>74</v>
      </c>
      <c r="H12" s="748"/>
      <c r="I12" s="718" t="s">
        <v>729</v>
      </c>
      <c r="J12" s="744"/>
      <c r="K12" s="747" t="s">
        <v>75</v>
      </c>
      <c r="L12" s="748"/>
      <c r="M12" s="718" t="s">
        <v>730</v>
      </c>
      <c r="N12" s="744"/>
      <c r="O12" s="747" t="s">
        <v>76</v>
      </c>
      <c r="P12" s="748"/>
      <c r="Q12" s="747" t="s">
        <v>77</v>
      </c>
      <c r="R12" s="748"/>
      <c r="S12" s="718" t="s">
        <v>436</v>
      </c>
      <c r="T12" s="717"/>
    </row>
    <row r="13" spans="1:20" s="16" customFormat="1" ht="30" customHeight="1">
      <c r="A13" s="704"/>
      <c r="B13" s="704"/>
      <c r="C13" s="704"/>
      <c r="D13" s="705"/>
      <c r="E13" s="716" t="s">
        <v>731</v>
      </c>
      <c r="F13" s="744"/>
      <c r="G13" s="740" t="s">
        <v>78</v>
      </c>
      <c r="H13" s="741"/>
      <c r="I13" s="716" t="s">
        <v>79</v>
      </c>
      <c r="J13" s="744"/>
      <c r="K13" s="740" t="s">
        <v>80</v>
      </c>
      <c r="L13" s="744"/>
      <c r="M13" s="716" t="s">
        <v>81</v>
      </c>
      <c r="N13" s="744"/>
      <c r="O13" s="740" t="s">
        <v>82</v>
      </c>
      <c r="P13" s="741"/>
      <c r="Q13" s="740" t="s">
        <v>83</v>
      </c>
      <c r="R13" s="741"/>
      <c r="S13" s="716" t="s">
        <v>84</v>
      </c>
      <c r="T13" s="717"/>
    </row>
    <row r="14" spans="1:20" s="16" customFormat="1" ht="29.25" customHeight="1">
      <c r="A14" s="706"/>
      <c r="B14" s="706"/>
      <c r="C14" s="706"/>
      <c r="D14" s="707"/>
      <c r="G14" s="742" t="s">
        <v>85</v>
      </c>
      <c r="H14" s="743"/>
      <c r="I14" s="721" t="s">
        <v>86</v>
      </c>
      <c r="J14" s="739"/>
      <c r="K14" s="742" t="s">
        <v>87</v>
      </c>
      <c r="L14" s="743"/>
      <c r="M14" s="742" t="s">
        <v>91</v>
      </c>
      <c r="N14" s="743"/>
      <c r="O14" s="721" t="s">
        <v>92</v>
      </c>
      <c r="P14" s="739"/>
      <c r="Q14" s="721" t="s">
        <v>93</v>
      </c>
      <c r="R14" s="739"/>
      <c r="S14" s="721" t="s">
        <v>783</v>
      </c>
      <c r="T14" s="722"/>
    </row>
    <row r="15" spans="1:20" s="15" customFormat="1" ht="16.5" customHeight="1">
      <c r="A15" s="735">
        <v>1</v>
      </c>
      <c r="B15" s="735"/>
      <c r="C15" s="735"/>
      <c r="D15" s="720"/>
      <c r="E15" s="719">
        <v>2</v>
      </c>
      <c r="F15" s="720"/>
      <c r="G15" s="719">
        <v>3</v>
      </c>
      <c r="H15" s="720"/>
      <c r="I15" s="719">
        <v>4</v>
      </c>
      <c r="J15" s="720"/>
      <c r="K15" s="719">
        <v>5</v>
      </c>
      <c r="L15" s="720"/>
      <c r="M15" s="719">
        <v>6</v>
      </c>
      <c r="N15" s="720"/>
      <c r="O15" s="719">
        <v>7</v>
      </c>
      <c r="P15" s="720"/>
      <c r="Q15" s="719">
        <v>8</v>
      </c>
      <c r="R15" s="720"/>
      <c r="S15" s="719">
        <v>9</v>
      </c>
      <c r="T15" s="735"/>
    </row>
    <row r="16" spans="1:20" s="15" customFormat="1" ht="12" customHeight="1">
      <c r="A16" s="11"/>
      <c r="B16" s="8"/>
      <c r="C16" s="17"/>
      <c r="D16" s="17"/>
      <c r="E16" s="17"/>
      <c r="F16" s="17"/>
      <c r="G16" s="17"/>
      <c r="H16" s="17"/>
      <c r="I16" s="17"/>
      <c r="J16" s="17"/>
      <c r="K16" s="17"/>
      <c r="L16" s="17"/>
      <c r="M16" s="17"/>
      <c r="N16" s="17"/>
      <c r="O16" s="17"/>
      <c r="P16" s="17"/>
      <c r="Q16" s="17"/>
      <c r="R16" s="17"/>
      <c r="S16" s="17"/>
      <c r="T16" s="17"/>
    </row>
    <row r="17" spans="1:20" ht="16.5" customHeight="1">
      <c r="A17" s="61">
        <v>2000</v>
      </c>
      <c r="B17" s="1"/>
      <c r="C17" s="23"/>
      <c r="D17" s="23"/>
      <c r="E17" s="25">
        <v>3516</v>
      </c>
      <c r="F17" s="25"/>
      <c r="G17" s="25">
        <v>3283</v>
      </c>
      <c r="H17" s="25"/>
      <c r="I17" s="25">
        <v>147</v>
      </c>
      <c r="J17" s="25"/>
      <c r="K17" s="25">
        <v>16</v>
      </c>
      <c r="L17" s="25"/>
      <c r="M17" s="25">
        <v>13</v>
      </c>
      <c r="N17" s="25"/>
      <c r="O17" s="25">
        <v>56</v>
      </c>
      <c r="P17" s="25"/>
      <c r="Q17" s="554">
        <v>0</v>
      </c>
      <c r="R17" s="25"/>
      <c r="S17" s="25">
        <v>1</v>
      </c>
      <c r="T17" s="25"/>
    </row>
    <row r="18" spans="1:20" ht="16.5" customHeight="1">
      <c r="A18" s="9">
        <v>2001</v>
      </c>
      <c r="B18" s="1"/>
      <c r="C18" s="23"/>
      <c r="D18" s="23"/>
      <c r="E18" s="25">
        <v>4370</v>
      </c>
      <c r="F18" s="25"/>
      <c r="G18" s="25">
        <v>4125</v>
      </c>
      <c r="H18" s="25"/>
      <c r="I18" s="25">
        <v>131</v>
      </c>
      <c r="J18" s="25"/>
      <c r="K18" s="25">
        <v>20</v>
      </c>
      <c r="L18" s="25"/>
      <c r="M18" s="25">
        <v>20</v>
      </c>
      <c r="N18" s="25"/>
      <c r="O18" s="25">
        <v>72</v>
      </c>
      <c r="P18" s="25"/>
      <c r="Q18" s="554">
        <v>0</v>
      </c>
      <c r="R18" s="25"/>
      <c r="S18" s="25">
        <v>2</v>
      </c>
      <c r="T18" s="25"/>
    </row>
    <row r="19" spans="1:20" ht="8.25" customHeight="1">
      <c r="A19" s="61"/>
      <c r="B19" s="9"/>
      <c r="C19" s="23"/>
      <c r="D19" s="23"/>
      <c r="E19" s="64"/>
      <c r="F19" s="554"/>
      <c r="G19" s="554"/>
      <c r="H19" s="554"/>
      <c r="I19" s="554"/>
      <c r="J19" s="554"/>
      <c r="K19" s="554"/>
      <c r="L19" s="554"/>
      <c r="M19" s="554"/>
      <c r="N19" s="554"/>
      <c r="O19" s="554"/>
      <c r="P19" s="554"/>
      <c r="Q19" s="554"/>
      <c r="R19" s="554"/>
      <c r="S19" s="554"/>
      <c r="T19" s="554"/>
    </row>
    <row r="20" spans="1:20" ht="16.5" customHeight="1">
      <c r="A20" s="9">
        <v>2001</v>
      </c>
      <c r="B20" s="149" t="s">
        <v>857</v>
      </c>
      <c r="C20" s="23"/>
      <c r="D20" s="23"/>
      <c r="E20" s="554">
        <f>SUM(G20:S20)</f>
        <v>367</v>
      </c>
      <c r="F20" s="554"/>
      <c r="G20" s="554">
        <v>354</v>
      </c>
      <c r="H20" s="554"/>
      <c r="I20" s="554">
        <v>5</v>
      </c>
      <c r="J20" s="554"/>
      <c r="K20" s="554">
        <v>2</v>
      </c>
      <c r="L20" s="554"/>
      <c r="M20" s="554">
        <v>2</v>
      </c>
      <c r="N20" s="554"/>
      <c r="O20" s="554">
        <v>4</v>
      </c>
      <c r="P20" s="554"/>
      <c r="Q20" s="554">
        <v>0</v>
      </c>
      <c r="R20" s="554"/>
      <c r="S20" s="554">
        <v>0</v>
      </c>
      <c r="T20" s="25"/>
    </row>
    <row r="21" spans="1:20" ht="16.5" customHeight="1">
      <c r="A21" s="61"/>
      <c r="B21" s="149" t="s">
        <v>858</v>
      </c>
      <c r="C21" s="23"/>
      <c r="D21" s="23"/>
      <c r="E21" s="554">
        <f>SUM(G21:S21)</f>
        <v>271</v>
      </c>
      <c r="F21" s="554"/>
      <c r="G21" s="554">
        <v>257</v>
      </c>
      <c r="H21" s="554"/>
      <c r="I21" s="554">
        <v>2</v>
      </c>
      <c r="J21" s="554"/>
      <c r="K21" s="554">
        <v>1</v>
      </c>
      <c r="L21" s="554"/>
      <c r="M21" s="554">
        <v>2</v>
      </c>
      <c r="N21" s="554"/>
      <c r="O21" s="554">
        <v>9</v>
      </c>
      <c r="P21" s="554"/>
      <c r="Q21" s="554">
        <v>0</v>
      </c>
      <c r="R21" s="554"/>
      <c r="S21" s="554">
        <v>0</v>
      </c>
      <c r="T21" s="554"/>
    </row>
    <row r="22" spans="1:20" ht="16.5" customHeight="1">
      <c r="A22" s="61"/>
      <c r="B22" s="149" t="s">
        <v>859</v>
      </c>
      <c r="C22" s="23"/>
      <c r="D22" s="23"/>
      <c r="E22" s="554">
        <f>SUM(G22:S22)</f>
        <v>345</v>
      </c>
      <c r="F22" s="554"/>
      <c r="G22" s="554">
        <v>331</v>
      </c>
      <c r="H22" s="554"/>
      <c r="I22" s="554">
        <v>1</v>
      </c>
      <c r="J22" s="554"/>
      <c r="K22" s="554">
        <v>8</v>
      </c>
      <c r="L22" s="554"/>
      <c r="M22" s="554">
        <v>2</v>
      </c>
      <c r="N22" s="554"/>
      <c r="O22" s="554">
        <v>3</v>
      </c>
      <c r="P22" s="554"/>
      <c r="Q22" s="554">
        <v>0</v>
      </c>
      <c r="R22" s="554"/>
      <c r="S22" s="554">
        <v>0</v>
      </c>
      <c r="T22" s="554"/>
    </row>
    <row r="23" spans="1:20" ht="16.5" customHeight="1">
      <c r="A23" s="61"/>
      <c r="B23" s="149" t="s">
        <v>848</v>
      </c>
      <c r="C23" s="23"/>
      <c r="D23" s="23"/>
      <c r="E23" s="554">
        <f>SUM(G23:S23)</f>
        <v>321</v>
      </c>
      <c r="F23" s="554"/>
      <c r="G23" s="554">
        <v>305</v>
      </c>
      <c r="H23" s="554"/>
      <c r="I23" s="554">
        <v>4</v>
      </c>
      <c r="J23" s="554"/>
      <c r="K23" s="554">
        <v>0</v>
      </c>
      <c r="L23" s="554"/>
      <c r="M23" s="554">
        <v>5</v>
      </c>
      <c r="N23" s="554"/>
      <c r="O23" s="554">
        <v>6</v>
      </c>
      <c r="P23" s="554"/>
      <c r="Q23" s="554">
        <v>0</v>
      </c>
      <c r="R23" s="554"/>
      <c r="S23" s="554">
        <v>1</v>
      </c>
      <c r="T23" s="554"/>
    </row>
    <row r="24" spans="1:20" ht="16.5" customHeight="1">
      <c r="A24" s="61"/>
      <c r="B24" s="512" t="s">
        <v>849</v>
      </c>
      <c r="C24" s="23"/>
      <c r="D24" s="23"/>
      <c r="E24" s="554">
        <f>SUM(G24:S24)</f>
        <v>450</v>
      </c>
      <c r="F24" s="554"/>
      <c r="G24" s="554">
        <v>424</v>
      </c>
      <c r="H24" s="554"/>
      <c r="I24" s="554">
        <v>15</v>
      </c>
      <c r="J24" s="554"/>
      <c r="K24" s="554">
        <v>1</v>
      </c>
      <c r="L24" s="554"/>
      <c r="M24" s="554">
        <v>2</v>
      </c>
      <c r="N24" s="554"/>
      <c r="O24" s="554">
        <v>8</v>
      </c>
      <c r="P24" s="554"/>
      <c r="Q24" s="554">
        <v>0</v>
      </c>
      <c r="R24" s="554"/>
      <c r="S24" s="554">
        <v>0</v>
      </c>
      <c r="T24" s="554"/>
    </row>
    <row r="25" spans="1:20" ht="16.5" customHeight="1">
      <c r="A25" s="61"/>
      <c r="B25" s="512" t="s">
        <v>850</v>
      </c>
      <c r="C25" s="23"/>
      <c r="D25" s="23"/>
      <c r="E25" s="554">
        <v>326</v>
      </c>
      <c r="F25" s="554"/>
      <c r="G25" s="554">
        <v>296</v>
      </c>
      <c r="H25" s="554"/>
      <c r="I25" s="554">
        <v>25</v>
      </c>
      <c r="J25" s="554"/>
      <c r="K25" s="554">
        <v>1</v>
      </c>
      <c r="L25" s="554"/>
      <c r="M25" s="554">
        <v>0</v>
      </c>
      <c r="N25" s="554"/>
      <c r="O25" s="554">
        <v>4</v>
      </c>
      <c r="P25" s="554"/>
      <c r="Q25" s="554">
        <v>0</v>
      </c>
      <c r="R25" s="554"/>
      <c r="S25" s="554">
        <v>0</v>
      </c>
      <c r="T25" s="554"/>
    </row>
    <row r="26" spans="1:20" ht="16.5" customHeight="1">
      <c r="A26" s="61"/>
      <c r="B26" s="149" t="s">
        <v>851</v>
      </c>
      <c r="C26" s="23"/>
      <c r="D26" s="23"/>
      <c r="E26" s="554">
        <v>316</v>
      </c>
      <c r="F26" s="554"/>
      <c r="G26" s="554">
        <v>251</v>
      </c>
      <c r="H26" s="554"/>
      <c r="I26" s="554">
        <v>54</v>
      </c>
      <c r="J26" s="554"/>
      <c r="K26" s="554">
        <v>2</v>
      </c>
      <c r="L26" s="554"/>
      <c r="M26" s="554">
        <v>2</v>
      </c>
      <c r="N26" s="554"/>
      <c r="O26" s="554">
        <v>6</v>
      </c>
      <c r="P26" s="554"/>
      <c r="Q26" s="554">
        <v>0</v>
      </c>
      <c r="R26" s="554"/>
      <c r="S26" s="554">
        <v>1</v>
      </c>
      <c r="T26" s="554"/>
    </row>
    <row r="27" spans="1:20" ht="16.5" customHeight="1">
      <c r="A27" s="61"/>
      <c r="B27" s="149" t="s">
        <v>852</v>
      </c>
      <c r="C27" s="23"/>
      <c r="D27" s="23"/>
      <c r="E27" s="554">
        <v>431</v>
      </c>
      <c r="F27" s="554"/>
      <c r="G27" s="554">
        <v>408</v>
      </c>
      <c r="H27" s="554"/>
      <c r="I27" s="554">
        <v>19</v>
      </c>
      <c r="J27" s="554"/>
      <c r="K27" s="554">
        <v>1</v>
      </c>
      <c r="L27" s="554"/>
      <c r="M27" s="554">
        <v>0</v>
      </c>
      <c r="N27" s="554"/>
      <c r="O27" s="554">
        <v>3</v>
      </c>
      <c r="P27" s="554"/>
      <c r="Q27" s="554">
        <v>0</v>
      </c>
      <c r="R27" s="554"/>
      <c r="S27" s="554">
        <v>0</v>
      </c>
      <c r="T27" s="554"/>
    </row>
    <row r="28" spans="1:20" ht="16.5" customHeight="1">
      <c r="A28" s="61"/>
      <c r="B28" s="149" t="s">
        <v>853</v>
      </c>
      <c r="C28" s="23"/>
      <c r="D28" s="23"/>
      <c r="E28" s="554">
        <v>390</v>
      </c>
      <c r="F28" s="554"/>
      <c r="G28" s="554">
        <v>379</v>
      </c>
      <c r="H28" s="554"/>
      <c r="I28" s="554">
        <v>2</v>
      </c>
      <c r="J28" s="554"/>
      <c r="K28" s="554">
        <v>1</v>
      </c>
      <c r="L28" s="554"/>
      <c r="M28" s="554">
        <v>0</v>
      </c>
      <c r="N28" s="554"/>
      <c r="O28" s="554">
        <v>8</v>
      </c>
      <c r="P28" s="554"/>
      <c r="Q28" s="554">
        <v>0</v>
      </c>
      <c r="R28" s="554"/>
      <c r="S28" s="554">
        <v>0</v>
      </c>
      <c r="T28" s="554"/>
    </row>
    <row r="29" spans="1:20" ht="16.5" customHeight="1">
      <c r="A29" s="61"/>
      <c r="B29" s="149" t="s">
        <v>854</v>
      </c>
      <c r="C29" s="23"/>
      <c r="D29" s="23"/>
      <c r="E29" s="554">
        <f>SUM(G29:S29)</f>
        <v>329</v>
      </c>
      <c r="F29" s="554"/>
      <c r="G29" s="554">
        <f>319-I29-K29</f>
        <v>318</v>
      </c>
      <c r="H29" s="554"/>
      <c r="I29" s="554">
        <v>0</v>
      </c>
      <c r="J29" s="554"/>
      <c r="K29" s="554">
        <v>1</v>
      </c>
      <c r="L29" s="554"/>
      <c r="M29" s="554">
        <v>0</v>
      </c>
      <c r="N29" s="554"/>
      <c r="O29" s="554">
        <v>10</v>
      </c>
      <c r="P29" s="554"/>
      <c r="Q29" s="554">
        <v>0</v>
      </c>
      <c r="R29" s="554"/>
      <c r="S29" s="554">
        <v>0</v>
      </c>
      <c r="T29" s="554"/>
    </row>
    <row r="30" spans="1:20" ht="8.25" customHeight="1">
      <c r="A30" s="61"/>
      <c r="B30" s="9"/>
      <c r="C30" s="23"/>
      <c r="D30" s="23"/>
      <c r="E30" s="64"/>
      <c r="F30" s="554"/>
      <c r="G30" s="554"/>
      <c r="H30" s="554"/>
      <c r="I30" s="554"/>
      <c r="J30" s="554"/>
      <c r="K30" s="554"/>
      <c r="L30" s="554"/>
      <c r="M30" s="554"/>
      <c r="N30" s="554"/>
      <c r="O30" s="554"/>
      <c r="P30" s="554"/>
      <c r="Q30" s="554"/>
      <c r="R30" s="554"/>
      <c r="S30" s="554"/>
      <c r="T30" s="554"/>
    </row>
    <row r="31" spans="1:20" ht="16.5" customHeight="1">
      <c r="A31" s="9">
        <v>2002</v>
      </c>
      <c r="B31" s="513" t="s">
        <v>855</v>
      </c>
      <c r="C31" s="23"/>
      <c r="D31" s="23"/>
      <c r="E31" s="64">
        <f>SUM(G31:S31)</f>
        <v>483</v>
      </c>
      <c r="F31" s="554"/>
      <c r="G31" s="554">
        <v>473</v>
      </c>
      <c r="H31" s="554"/>
      <c r="I31" s="554">
        <v>0</v>
      </c>
      <c r="J31" s="554"/>
      <c r="K31" s="554">
        <v>2</v>
      </c>
      <c r="L31" s="554"/>
      <c r="M31" s="554">
        <v>0</v>
      </c>
      <c r="N31" s="554"/>
      <c r="O31" s="554">
        <v>7</v>
      </c>
      <c r="P31" s="554"/>
      <c r="Q31" s="554">
        <v>1</v>
      </c>
      <c r="R31" s="554"/>
      <c r="S31" s="554">
        <v>0</v>
      </c>
      <c r="T31" s="25"/>
    </row>
    <row r="32" spans="1:20" ht="16.5" customHeight="1">
      <c r="A32" s="9"/>
      <c r="B32" s="149" t="s">
        <v>856</v>
      </c>
      <c r="C32" s="23"/>
      <c r="D32" s="23"/>
      <c r="E32" s="64">
        <f>SUM(G32:S32)</f>
        <v>385</v>
      </c>
      <c r="F32" s="554"/>
      <c r="G32" s="554">
        <v>377</v>
      </c>
      <c r="H32" s="554"/>
      <c r="I32" s="554">
        <v>0</v>
      </c>
      <c r="J32" s="554"/>
      <c r="K32" s="554">
        <v>4</v>
      </c>
      <c r="L32" s="554"/>
      <c r="M32" s="554">
        <v>0</v>
      </c>
      <c r="N32" s="554"/>
      <c r="O32" s="554">
        <v>4</v>
      </c>
      <c r="P32" s="554"/>
      <c r="Q32" s="554">
        <v>0</v>
      </c>
      <c r="R32" s="554"/>
      <c r="S32" s="554">
        <v>0</v>
      </c>
      <c r="T32" s="25"/>
    </row>
    <row r="33" spans="1:20" ht="16.5" customHeight="1">
      <c r="A33" s="9"/>
      <c r="B33" s="149" t="s">
        <v>857</v>
      </c>
      <c r="C33" s="23"/>
      <c r="D33" s="23"/>
      <c r="E33" s="64">
        <f>SUM(G33:S33)</f>
        <v>327</v>
      </c>
      <c r="F33" s="554"/>
      <c r="G33" s="554">
        <v>315</v>
      </c>
      <c r="H33" s="554"/>
      <c r="I33" s="554">
        <v>4</v>
      </c>
      <c r="J33" s="554"/>
      <c r="K33" s="554">
        <v>2</v>
      </c>
      <c r="L33" s="554"/>
      <c r="M33" s="554">
        <v>0</v>
      </c>
      <c r="N33" s="554"/>
      <c r="O33" s="554">
        <v>6</v>
      </c>
      <c r="P33" s="554"/>
      <c r="Q33" s="554">
        <v>0</v>
      </c>
      <c r="R33" s="554"/>
      <c r="S33" s="554">
        <v>0</v>
      </c>
      <c r="T33" s="25"/>
    </row>
    <row r="34" spans="1:20" s="23" customFormat="1" ht="16.5" customHeight="1">
      <c r="A34" s="454"/>
      <c r="B34" s="514" t="s">
        <v>900</v>
      </c>
      <c r="C34" s="555"/>
      <c r="D34" s="555"/>
      <c r="E34" s="555">
        <f>SUM(E31:E33)</f>
        <v>1195</v>
      </c>
      <c r="F34" s="555"/>
      <c r="G34" s="555">
        <f>SUM(G31:G33)</f>
        <v>1165</v>
      </c>
      <c r="H34" s="555"/>
      <c r="I34" s="555">
        <f>SUM(I31:I33)</f>
        <v>4</v>
      </c>
      <c r="J34" s="555"/>
      <c r="K34" s="555">
        <f>SUM(K31:K33)</f>
        <v>8</v>
      </c>
      <c r="L34" s="555"/>
      <c r="M34" s="555">
        <f>SUM(M31:M33)</f>
        <v>0</v>
      </c>
      <c r="N34" s="555"/>
      <c r="O34" s="555">
        <f>SUM(O31:O33)</f>
        <v>17</v>
      </c>
      <c r="P34" s="555"/>
      <c r="Q34" s="555">
        <f>SUM(Q31:Q33)</f>
        <v>1</v>
      </c>
      <c r="R34" s="555"/>
      <c r="S34" s="555">
        <f>SUM(S31:S33)</f>
        <v>0</v>
      </c>
      <c r="T34" s="555"/>
    </row>
    <row r="35" spans="1:20" ht="13.5" customHeight="1">
      <c r="A35" s="61"/>
      <c r="B35" s="59"/>
      <c r="C35" s="23"/>
      <c r="D35" s="23"/>
      <c r="E35" s="554"/>
      <c r="F35" s="554"/>
      <c r="G35" s="554"/>
      <c r="H35" s="554"/>
      <c r="I35" s="554"/>
      <c r="J35" s="554"/>
      <c r="K35" s="554"/>
      <c r="L35" s="554"/>
      <c r="M35" s="554"/>
      <c r="N35" s="554"/>
      <c r="O35" s="554"/>
      <c r="P35" s="554"/>
      <c r="Q35" s="554"/>
      <c r="R35" s="554"/>
      <c r="S35" s="554"/>
      <c r="T35" s="25"/>
    </row>
    <row r="36" spans="1:20" ht="13.5" customHeight="1">
      <c r="A36" s="61"/>
      <c r="B36" s="9"/>
      <c r="C36" s="23"/>
      <c r="D36" s="23"/>
      <c r="E36" s="554"/>
      <c r="F36" s="554"/>
      <c r="G36" s="554"/>
      <c r="H36" s="554"/>
      <c r="I36" s="554"/>
      <c r="J36" s="554"/>
      <c r="K36" s="554"/>
      <c r="L36" s="554"/>
      <c r="M36" s="554"/>
      <c r="N36" s="554"/>
      <c r="O36" s="556"/>
      <c r="P36" s="556"/>
      <c r="Q36" s="556"/>
      <c r="R36" s="556"/>
      <c r="S36" s="554"/>
      <c r="T36" s="25"/>
    </row>
    <row r="37" spans="1:20" ht="16.5" customHeight="1">
      <c r="A37" s="701" t="s">
        <v>795</v>
      </c>
      <c r="B37" s="703"/>
      <c r="C37" s="738" t="s">
        <v>94</v>
      </c>
      <c r="D37" s="715"/>
      <c r="E37" s="715"/>
      <c r="F37" s="715"/>
      <c r="G37" s="715"/>
      <c r="H37" s="715"/>
      <c r="I37" s="715"/>
      <c r="J37" s="715"/>
      <c r="K37" s="715"/>
      <c r="L37" s="715"/>
      <c r="M37" s="715"/>
      <c r="N37" s="714"/>
      <c r="O37" s="723" t="s">
        <v>95</v>
      </c>
      <c r="P37" s="724"/>
      <c r="Q37" s="724"/>
      <c r="R37" s="725"/>
      <c r="S37" s="723" t="s">
        <v>96</v>
      </c>
      <c r="T37" s="724"/>
    </row>
    <row r="38" spans="1:20" ht="16.5" customHeight="1">
      <c r="A38" s="704"/>
      <c r="B38" s="705"/>
      <c r="C38" s="30"/>
      <c r="D38" s="24"/>
      <c r="E38" s="31"/>
      <c r="F38" s="32"/>
      <c r="G38" s="31"/>
      <c r="H38" s="32"/>
      <c r="I38" s="734" t="s">
        <v>97</v>
      </c>
      <c r="J38" s="733"/>
      <c r="K38" s="734" t="s">
        <v>436</v>
      </c>
      <c r="L38" s="733"/>
      <c r="M38" s="33"/>
      <c r="N38" s="34"/>
      <c r="O38" s="726"/>
      <c r="P38" s="727"/>
      <c r="Q38" s="727"/>
      <c r="R38" s="728"/>
      <c r="S38" s="726"/>
      <c r="T38" s="727"/>
    </row>
    <row r="39" spans="1:20" ht="17.25" customHeight="1">
      <c r="A39" s="704"/>
      <c r="B39" s="705"/>
      <c r="C39" s="712" t="s">
        <v>728</v>
      </c>
      <c r="D39" s="711"/>
      <c r="E39" s="712" t="s">
        <v>98</v>
      </c>
      <c r="F39" s="711"/>
      <c r="G39" s="712" t="s">
        <v>730</v>
      </c>
      <c r="H39" s="711"/>
      <c r="I39" s="736" t="s">
        <v>784</v>
      </c>
      <c r="J39" s="737"/>
      <c r="K39" s="712" t="s">
        <v>99</v>
      </c>
      <c r="L39" s="711"/>
      <c r="M39" s="712" t="s">
        <v>436</v>
      </c>
      <c r="N39" s="711"/>
      <c r="O39" s="726"/>
      <c r="P39" s="727"/>
      <c r="Q39" s="727"/>
      <c r="R39" s="728"/>
      <c r="S39" s="726"/>
      <c r="T39" s="727"/>
    </row>
    <row r="40" spans="1:20" ht="17.25" customHeight="1">
      <c r="A40" s="704"/>
      <c r="B40" s="705"/>
      <c r="C40" s="710" t="s">
        <v>731</v>
      </c>
      <c r="D40" s="711"/>
      <c r="E40" s="710" t="s">
        <v>100</v>
      </c>
      <c r="F40" s="711"/>
      <c r="G40" s="710" t="s">
        <v>81</v>
      </c>
      <c r="H40" s="711"/>
      <c r="I40" s="710" t="s">
        <v>101</v>
      </c>
      <c r="J40" s="711"/>
      <c r="K40" s="710" t="s">
        <v>102</v>
      </c>
      <c r="L40" s="711"/>
      <c r="M40" s="710" t="s">
        <v>84</v>
      </c>
      <c r="N40" s="711"/>
      <c r="O40" s="729"/>
      <c r="P40" s="730"/>
      <c r="Q40" s="730"/>
      <c r="R40" s="731"/>
      <c r="S40" s="726"/>
      <c r="T40" s="727"/>
    </row>
    <row r="41" spans="1:20" ht="17.25" customHeight="1">
      <c r="A41" s="704"/>
      <c r="B41" s="705"/>
      <c r="C41" s="30"/>
      <c r="D41" s="24"/>
      <c r="E41" s="710" t="s">
        <v>103</v>
      </c>
      <c r="F41" s="711"/>
      <c r="G41" s="710" t="s">
        <v>91</v>
      </c>
      <c r="H41" s="711"/>
      <c r="I41" s="710" t="s">
        <v>104</v>
      </c>
      <c r="J41" s="711"/>
      <c r="K41" s="710" t="s">
        <v>105</v>
      </c>
      <c r="L41" s="711"/>
      <c r="M41" s="710" t="s">
        <v>783</v>
      </c>
      <c r="N41" s="711"/>
      <c r="O41" s="732" t="s">
        <v>106</v>
      </c>
      <c r="P41" s="733"/>
      <c r="Q41" s="734" t="s">
        <v>107</v>
      </c>
      <c r="R41" s="733"/>
      <c r="S41" s="726"/>
      <c r="T41" s="727"/>
    </row>
    <row r="42" spans="1:20" ht="17.25" customHeight="1">
      <c r="A42" s="706"/>
      <c r="B42" s="707"/>
      <c r="C42" s="30"/>
      <c r="D42" s="24"/>
      <c r="E42" s="708" t="s">
        <v>108</v>
      </c>
      <c r="F42" s="709"/>
      <c r="G42" s="30"/>
      <c r="H42" s="24"/>
      <c r="I42" s="708" t="s">
        <v>92</v>
      </c>
      <c r="J42" s="709"/>
      <c r="K42" s="708" t="s">
        <v>93</v>
      </c>
      <c r="L42" s="709"/>
      <c r="M42" s="33"/>
      <c r="N42" s="23"/>
      <c r="O42" s="708"/>
      <c r="P42" s="709"/>
      <c r="Q42" s="708"/>
      <c r="R42" s="709"/>
      <c r="S42" s="729"/>
      <c r="T42" s="730"/>
    </row>
    <row r="43" spans="1:20" s="15" customFormat="1" ht="16.5" customHeight="1">
      <c r="A43" s="735">
        <v>1</v>
      </c>
      <c r="B43" s="720"/>
      <c r="C43" s="713">
        <v>10</v>
      </c>
      <c r="D43" s="714"/>
      <c r="E43" s="713">
        <v>11</v>
      </c>
      <c r="F43" s="714"/>
      <c r="G43" s="713">
        <v>12</v>
      </c>
      <c r="H43" s="714"/>
      <c r="I43" s="713">
        <v>13</v>
      </c>
      <c r="J43" s="714"/>
      <c r="K43" s="713">
        <v>14</v>
      </c>
      <c r="L43" s="714"/>
      <c r="M43" s="713">
        <v>15</v>
      </c>
      <c r="N43" s="714"/>
      <c r="O43" s="713">
        <v>16</v>
      </c>
      <c r="P43" s="714"/>
      <c r="Q43" s="713">
        <v>17</v>
      </c>
      <c r="R43" s="714"/>
      <c r="S43" s="713">
        <v>18</v>
      </c>
      <c r="T43" s="715"/>
    </row>
    <row r="44" spans="3:20" ht="12" customHeight="1">
      <c r="C44" s="23"/>
      <c r="D44" s="23"/>
      <c r="E44" s="17"/>
      <c r="F44" s="17"/>
      <c r="G44" s="17"/>
      <c r="H44" s="17"/>
      <c r="I44" s="17"/>
      <c r="J44" s="17"/>
      <c r="K44" s="17"/>
      <c r="L44" s="17"/>
      <c r="M44" s="17"/>
      <c r="N44" s="17"/>
      <c r="O44" s="17"/>
      <c r="P44" s="17"/>
      <c r="Q44" s="17"/>
      <c r="R44" s="17"/>
      <c r="S44" s="17"/>
      <c r="T44" s="17"/>
    </row>
    <row r="45" spans="1:20" s="557" customFormat="1" ht="16.5" customHeight="1">
      <c r="A45" s="61">
        <v>2000</v>
      </c>
      <c r="B45" s="516"/>
      <c r="C45" s="65">
        <v>151</v>
      </c>
      <c r="D45" s="516"/>
      <c r="E45" s="65">
        <v>88</v>
      </c>
      <c r="F45" s="516"/>
      <c r="G45" s="65">
        <v>0</v>
      </c>
      <c r="H45" s="516"/>
      <c r="I45" s="65">
        <v>44</v>
      </c>
      <c r="J45" s="516"/>
      <c r="K45" s="65">
        <v>3</v>
      </c>
      <c r="L45" s="516"/>
      <c r="M45" s="65">
        <v>16</v>
      </c>
      <c r="N45" s="516"/>
      <c r="O45" s="65">
        <v>1688</v>
      </c>
      <c r="P45" s="516"/>
      <c r="Q45" s="65">
        <v>1920</v>
      </c>
      <c r="R45" s="516"/>
      <c r="S45" s="65">
        <v>0</v>
      </c>
      <c r="T45" s="516"/>
    </row>
    <row r="46" spans="1:20" s="557" customFormat="1" ht="16.5" customHeight="1">
      <c r="A46" s="61">
        <v>2001</v>
      </c>
      <c r="B46" s="516"/>
      <c r="C46" s="65">
        <v>128</v>
      </c>
      <c r="D46" s="516"/>
      <c r="E46" s="65">
        <v>60</v>
      </c>
      <c r="F46" s="516"/>
      <c r="G46" s="65">
        <v>0</v>
      </c>
      <c r="H46" s="516"/>
      <c r="I46" s="65">
        <v>38</v>
      </c>
      <c r="J46" s="516"/>
      <c r="K46" s="65">
        <v>2</v>
      </c>
      <c r="L46" s="516"/>
      <c r="M46" s="65">
        <v>28</v>
      </c>
      <c r="N46" s="516"/>
      <c r="O46" s="65">
        <v>2250</v>
      </c>
      <c r="P46" s="516"/>
      <c r="Q46" s="65">
        <v>2390</v>
      </c>
      <c r="R46" s="516"/>
      <c r="S46" s="65">
        <v>18</v>
      </c>
      <c r="T46" s="516"/>
    </row>
    <row r="47" spans="1:20" ht="12" customHeight="1">
      <c r="A47" s="9"/>
      <c r="B47" s="1"/>
      <c r="C47" s="558"/>
      <c r="D47" s="558"/>
      <c r="E47" s="559"/>
      <c r="F47" s="559"/>
      <c r="G47" s="559"/>
      <c r="H47" s="559"/>
      <c r="I47" s="559"/>
      <c r="J47" s="559"/>
      <c r="K47" s="559"/>
      <c r="L47" s="559"/>
      <c r="M47" s="559"/>
      <c r="N47" s="1"/>
      <c r="O47" s="1"/>
      <c r="P47" s="1"/>
      <c r="Q47" s="560"/>
      <c r="R47" s="1"/>
      <c r="S47" s="1"/>
      <c r="T47" s="1"/>
    </row>
    <row r="48" spans="1:20" ht="16.5" customHeight="1">
      <c r="A48" s="61">
        <v>2001</v>
      </c>
      <c r="B48" s="149" t="s">
        <v>649</v>
      </c>
      <c r="C48" s="554">
        <f>SUM(E48:M48)</f>
        <v>14</v>
      </c>
      <c r="D48" s="23"/>
      <c r="E48" s="554">
        <v>1</v>
      </c>
      <c r="F48" s="554"/>
      <c r="G48" s="554">
        <v>0</v>
      </c>
      <c r="H48" s="554"/>
      <c r="I48" s="554">
        <v>3</v>
      </c>
      <c r="J48" s="554"/>
      <c r="K48" s="554">
        <v>2</v>
      </c>
      <c r="L48" s="554"/>
      <c r="M48" s="554">
        <v>8</v>
      </c>
      <c r="N48" s="554"/>
      <c r="O48" s="554">
        <v>204</v>
      </c>
      <c r="P48" s="554"/>
      <c r="Q48" s="554">
        <v>230</v>
      </c>
      <c r="R48" s="554"/>
      <c r="S48" s="554">
        <v>1</v>
      </c>
      <c r="T48" s="25"/>
    </row>
    <row r="49" spans="1:20" ht="16.5" customHeight="1">
      <c r="A49" s="61"/>
      <c r="B49" s="149" t="s">
        <v>650</v>
      </c>
      <c r="C49" s="554">
        <f>SUM(E49:M49)</f>
        <v>6</v>
      </c>
      <c r="D49" s="554"/>
      <c r="E49" s="554">
        <v>3</v>
      </c>
      <c r="F49" s="554"/>
      <c r="G49" s="554">
        <v>0</v>
      </c>
      <c r="H49" s="554"/>
      <c r="I49" s="554">
        <v>3</v>
      </c>
      <c r="J49" s="554"/>
      <c r="K49" s="554">
        <v>0</v>
      </c>
      <c r="L49" s="554"/>
      <c r="M49" s="554">
        <v>0</v>
      </c>
      <c r="N49" s="554"/>
      <c r="O49" s="554">
        <v>123</v>
      </c>
      <c r="P49" s="554"/>
      <c r="Q49" s="554">
        <v>173</v>
      </c>
      <c r="R49" s="554"/>
      <c r="S49" s="554">
        <v>0</v>
      </c>
      <c r="T49" s="554"/>
    </row>
    <row r="50" spans="1:20" ht="16.5" customHeight="1">
      <c r="A50" s="61"/>
      <c r="B50" s="149" t="s">
        <v>651</v>
      </c>
      <c r="C50" s="554">
        <f>SUM(E50:M50)</f>
        <v>19</v>
      </c>
      <c r="D50" s="554"/>
      <c r="E50" s="554">
        <v>8</v>
      </c>
      <c r="F50" s="554"/>
      <c r="G50" s="554">
        <v>0</v>
      </c>
      <c r="H50" s="554"/>
      <c r="I50" s="554">
        <v>4</v>
      </c>
      <c r="J50" s="554"/>
      <c r="K50" s="554">
        <v>0</v>
      </c>
      <c r="L50" s="554"/>
      <c r="M50" s="554">
        <v>7</v>
      </c>
      <c r="N50" s="554"/>
      <c r="O50" s="554">
        <v>197</v>
      </c>
      <c r="P50" s="554"/>
      <c r="Q50" s="554">
        <v>202</v>
      </c>
      <c r="R50" s="554"/>
      <c r="S50" s="554">
        <v>0</v>
      </c>
      <c r="T50" s="554"/>
    </row>
    <row r="51" spans="1:20" ht="16.5" customHeight="1">
      <c r="A51" s="61"/>
      <c r="B51" s="149" t="s">
        <v>652</v>
      </c>
      <c r="C51" s="554">
        <f>SUM(E51:M51)</f>
        <v>16</v>
      </c>
      <c r="D51" s="554"/>
      <c r="E51" s="554">
        <v>12</v>
      </c>
      <c r="F51" s="554"/>
      <c r="G51" s="554">
        <v>0</v>
      </c>
      <c r="H51" s="554"/>
      <c r="I51" s="554">
        <v>2</v>
      </c>
      <c r="J51" s="554"/>
      <c r="K51" s="554">
        <v>0</v>
      </c>
      <c r="L51" s="554"/>
      <c r="M51" s="554">
        <v>2</v>
      </c>
      <c r="N51" s="554"/>
      <c r="O51" s="554">
        <v>150</v>
      </c>
      <c r="P51" s="554"/>
      <c r="Q51" s="554">
        <v>153</v>
      </c>
      <c r="R51" s="554"/>
      <c r="S51" s="554">
        <v>1</v>
      </c>
      <c r="T51" s="554"/>
    </row>
    <row r="52" spans="1:20" ht="16.5" customHeight="1">
      <c r="A52" s="61"/>
      <c r="B52" s="512" t="s">
        <v>653</v>
      </c>
      <c r="C52" s="554">
        <f>SUM(E52:M52)</f>
        <v>24</v>
      </c>
      <c r="D52" s="554"/>
      <c r="E52" s="554">
        <v>19</v>
      </c>
      <c r="F52" s="554"/>
      <c r="G52" s="554">
        <v>0</v>
      </c>
      <c r="H52" s="554"/>
      <c r="I52" s="554">
        <v>1</v>
      </c>
      <c r="J52" s="554"/>
      <c r="K52" s="554">
        <v>0</v>
      </c>
      <c r="L52" s="554"/>
      <c r="M52" s="554">
        <v>4</v>
      </c>
      <c r="N52" s="554"/>
      <c r="O52" s="554">
        <v>165</v>
      </c>
      <c r="P52" s="554"/>
      <c r="Q52" s="554">
        <v>203</v>
      </c>
      <c r="R52" s="554"/>
      <c r="S52" s="554">
        <v>0</v>
      </c>
      <c r="T52" s="554"/>
    </row>
    <row r="53" spans="1:20" ht="16.5" customHeight="1">
      <c r="A53" s="61"/>
      <c r="B53" s="512" t="s">
        <v>654</v>
      </c>
      <c r="C53" s="554">
        <v>7</v>
      </c>
      <c r="D53" s="554"/>
      <c r="E53" s="554">
        <v>3</v>
      </c>
      <c r="F53" s="554"/>
      <c r="G53" s="554">
        <v>0</v>
      </c>
      <c r="H53" s="554"/>
      <c r="I53" s="554">
        <v>4</v>
      </c>
      <c r="J53" s="554"/>
      <c r="K53" s="554">
        <v>0</v>
      </c>
      <c r="L53" s="554"/>
      <c r="M53" s="554">
        <v>0</v>
      </c>
      <c r="N53" s="554"/>
      <c r="O53" s="554">
        <v>224</v>
      </c>
      <c r="P53" s="554"/>
      <c r="Q53" s="554">
        <v>233</v>
      </c>
      <c r="R53" s="554"/>
      <c r="S53" s="554">
        <v>1</v>
      </c>
      <c r="T53" s="554"/>
    </row>
    <row r="54" spans="1:20" ht="16.5" customHeight="1">
      <c r="A54" s="61"/>
      <c r="B54" s="149" t="s">
        <v>655</v>
      </c>
      <c r="C54" s="554">
        <v>4</v>
      </c>
      <c r="D54" s="554"/>
      <c r="E54" s="554">
        <v>2</v>
      </c>
      <c r="F54" s="554"/>
      <c r="G54" s="554">
        <v>0</v>
      </c>
      <c r="H54" s="554"/>
      <c r="I54" s="554">
        <v>2</v>
      </c>
      <c r="J54" s="554"/>
      <c r="K54" s="554">
        <v>0</v>
      </c>
      <c r="L54" s="554"/>
      <c r="M54" s="554">
        <v>0</v>
      </c>
      <c r="N54" s="554"/>
      <c r="O54" s="554">
        <v>206</v>
      </c>
      <c r="P54" s="554"/>
      <c r="Q54" s="554">
        <v>228</v>
      </c>
      <c r="R54" s="554"/>
      <c r="S54" s="554">
        <v>2</v>
      </c>
      <c r="T54" s="554"/>
    </row>
    <row r="55" spans="1:20" ht="16.5" customHeight="1">
      <c r="A55" s="61"/>
      <c r="B55" s="149" t="s">
        <v>656</v>
      </c>
      <c r="C55" s="554">
        <v>3</v>
      </c>
      <c r="D55" s="554"/>
      <c r="E55" s="554">
        <v>0</v>
      </c>
      <c r="F55" s="554"/>
      <c r="G55" s="554">
        <v>0</v>
      </c>
      <c r="H55" s="554"/>
      <c r="I55" s="554">
        <v>1</v>
      </c>
      <c r="J55" s="554"/>
      <c r="K55" s="554">
        <v>0</v>
      </c>
      <c r="L55" s="554"/>
      <c r="M55" s="554">
        <v>2</v>
      </c>
      <c r="N55" s="554"/>
      <c r="O55" s="554">
        <v>177</v>
      </c>
      <c r="P55" s="554"/>
      <c r="Q55" s="554">
        <v>238</v>
      </c>
      <c r="R55" s="554"/>
      <c r="S55" s="554">
        <v>1</v>
      </c>
      <c r="T55" s="554"/>
    </row>
    <row r="56" spans="1:20" ht="16.5" customHeight="1">
      <c r="A56" s="61"/>
      <c r="B56" s="149" t="s">
        <v>657</v>
      </c>
      <c r="C56" s="554">
        <v>9</v>
      </c>
      <c r="D56" s="554"/>
      <c r="E56" s="554">
        <v>2</v>
      </c>
      <c r="F56" s="554"/>
      <c r="G56" s="554">
        <v>0</v>
      </c>
      <c r="H56" s="554"/>
      <c r="I56" s="554">
        <v>5</v>
      </c>
      <c r="J56" s="554"/>
      <c r="K56" s="554">
        <v>0</v>
      </c>
      <c r="L56" s="554"/>
      <c r="M56" s="554">
        <v>2</v>
      </c>
      <c r="N56" s="554"/>
      <c r="O56" s="554">
        <v>215</v>
      </c>
      <c r="P56" s="554"/>
      <c r="Q56" s="554">
        <v>201</v>
      </c>
      <c r="R56" s="554"/>
      <c r="S56" s="554">
        <v>11</v>
      </c>
      <c r="T56" s="554"/>
    </row>
    <row r="57" spans="1:20" ht="16.5" customHeight="1">
      <c r="A57" s="61"/>
      <c r="B57" s="149" t="s">
        <v>658</v>
      </c>
      <c r="C57" s="554">
        <f>SUM(E57:M57)</f>
        <v>5</v>
      </c>
      <c r="D57" s="554"/>
      <c r="E57" s="554">
        <v>1</v>
      </c>
      <c r="F57" s="554"/>
      <c r="G57" s="554">
        <v>0</v>
      </c>
      <c r="H57" s="554"/>
      <c r="I57" s="554">
        <v>2</v>
      </c>
      <c r="J57" s="554"/>
      <c r="K57" s="554">
        <v>0</v>
      </c>
      <c r="L57" s="554"/>
      <c r="M57" s="554">
        <v>2</v>
      </c>
      <c r="N57" s="554"/>
      <c r="O57" s="554">
        <v>179</v>
      </c>
      <c r="P57" s="554"/>
      <c r="Q57" s="554">
        <v>177</v>
      </c>
      <c r="R57" s="554"/>
      <c r="S57" s="554">
        <v>1</v>
      </c>
      <c r="T57" s="554"/>
    </row>
    <row r="58" spans="1:20" ht="12" customHeight="1">
      <c r="A58" s="9"/>
      <c r="B58" s="1"/>
      <c r="C58" s="558"/>
      <c r="D58" s="558"/>
      <c r="E58" s="559"/>
      <c r="F58" s="559"/>
      <c r="G58" s="559"/>
      <c r="H58" s="559"/>
      <c r="I58" s="559"/>
      <c r="J58" s="559"/>
      <c r="K58" s="559"/>
      <c r="L58" s="559"/>
      <c r="M58" s="559"/>
      <c r="N58" s="1"/>
      <c r="O58" s="1"/>
      <c r="P58" s="1"/>
      <c r="Q58" s="560"/>
      <c r="R58" s="1"/>
      <c r="S58" s="1"/>
      <c r="T58" s="1"/>
    </row>
    <row r="59" spans="1:20" ht="16.5" customHeight="1">
      <c r="A59" s="61">
        <v>2002</v>
      </c>
      <c r="B59" s="513" t="s">
        <v>646</v>
      </c>
      <c r="C59" s="64">
        <f>SUM(E59:M59)</f>
        <v>23</v>
      </c>
      <c r="D59" s="554"/>
      <c r="E59" s="554">
        <v>9</v>
      </c>
      <c r="F59" s="554"/>
      <c r="G59" s="554">
        <v>0</v>
      </c>
      <c r="H59" s="554"/>
      <c r="I59" s="554">
        <v>4</v>
      </c>
      <c r="J59" s="554"/>
      <c r="K59" s="554">
        <v>0</v>
      </c>
      <c r="L59" s="554"/>
      <c r="M59" s="554">
        <v>10</v>
      </c>
      <c r="N59" s="554"/>
      <c r="O59" s="554">
        <v>233</v>
      </c>
      <c r="P59" s="554"/>
      <c r="Q59" s="554">
        <v>199</v>
      </c>
      <c r="R59" s="554"/>
      <c r="S59" s="554">
        <v>1</v>
      </c>
      <c r="T59" s="561" t="s">
        <v>748</v>
      </c>
    </row>
    <row r="60" spans="1:20" ht="16.5" customHeight="1">
      <c r="A60" s="61"/>
      <c r="B60" s="149" t="s">
        <v>648</v>
      </c>
      <c r="C60" s="64">
        <f>SUM(E60:M60)</f>
        <v>9</v>
      </c>
      <c r="D60" s="554"/>
      <c r="E60" s="554">
        <v>9</v>
      </c>
      <c r="F60" s="554"/>
      <c r="G60" s="554">
        <v>0</v>
      </c>
      <c r="H60" s="554"/>
      <c r="I60" s="554">
        <v>0</v>
      </c>
      <c r="J60" s="554"/>
      <c r="K60" s="554">
        <v>0</v>
      </c>
      <c r="L60" s="554"/>
      <c r="M60" s="554">
        <v>0</v>
      </c>
      <c r="N60" s="554"/>
      <c r="O60" s="554">
        <v>151</v>
      </c>
      <c r="P60" s="554"/>
      <c r="Q60" s="554">
        <v>154</v>
      </c>
      <c r="R60" s="554"/>
      <c r="S60" s="554">
        <v>0</v>
      </c>
      <c r="T60" s="561"/>
    </row>
    <row r="61" spans="1:20" ht="16.5" customHeight="1">
      <c r="A61" s="61"/>
      <c r="B61" s="149" t="s">
        <v>649</v>
      </c>
      <c r="C61" s="64">
        <f>SUM(E61:M61)</f>
        <v>2</v>
      </c>
      <c r="D61" s="23"/>
      <c r="E61" s="554">
        <v>2</v>
      </c>
      <c r="F61" s="554"/>
      <c r="G61" s="554">
        <v>0</v>
      </c>
      <c r="H61" s="554"/>
      <c r="I61" s="554">
        <v>0</v>
      </c>
      <c r="J61" s="554"/>
      <c r="K61" s="554">
        <v>0</v>
      </c>
      <c r="L61" s="554"/>
      <c r="M61" s="554">
        <v>0</v>
      </c>
      <c r="N61" s="554"/>
      <c r="O61" s="554">
        <v>301</v>
      </c>
      <c r="P61" s="554"/>
      <c r="Q61" s="554">
        <v>259</v>
      </c>
      <c r="R61" s="554"/>
      <c r="S61" s="554">
        <v>3</v>
      </c>
      <c r="T61" s="25"/>
    </row>
    <row r="62" spans="1:20" s="23" customFormat="1" ht="16.5" customHeight="1">
      <c r="A62" s="454"/>
      <c r="B62" s="514" t="s">
        <v>900</v>
      </c>
      <c r="C62" s="555">
        <f>SUM(C59:C61)</f>
        <v>34</v>
      </c>
      <c r="D62" s="555"/>
      <c r="E62" s="555">
        <f>SUM(E59:E61)</f>
        <v>20</v>
      </c>
      <c r="F62" s="555"/>
      <c r="G62" s="555">
        <f>SUM(G59:G61)</f>
        <v>0</v>
      </c>
      <c r="H62" s="555"/>
      <c r="I62" s="555">
        <f>SUM(I59:I61)</f>
        <v>4</v>
      </c>
      <c r="J62" s="555"/>
      <c r="K62" s="555">
        <f>SUM(K59:K61)</f>
        <v>0</v>
      </c>
      <c r="L62" s="555"/>
      <c r="M62" s="555">
        <f>SUM(M59:M61)</f>
        <v>10</v>
      </c>
      <c r="N62" s="555"/>
      <c r="O62" s="555">
        <f>SUM(O59:O61)</f>
        <v>685</v>
      </c>
      <c r="P62" s="555"/>
      <c r="Q62" s="555">
        <f>SUM(Q59:Q61)</f>
        <v>612</v>
      </c>
      <c r="R62" s="555"/>
      <c r="S62" s="555">
        <f>SUM(S59:S61)</f>
        <v>4</v>
      </c>
      <c r="T62" s="555"/>
    </row>
    <row r="63" spans="1:20" ht="11.25" customHeight="1">
      <c r="A63" s="474"/>
      <c r="B63" s="562"/>
      <c r="C63" s="563"/>
      <c r="D63" s="563"/>
      <c r="E63" s="563"/>
      <c r="F63" s="563"/>
      <c r="G63" s="563"/>
      <c r="H63" s="563"/>
      <c r="I63" s="563"/>
      <c r="J63" s="563"/>
      <c r="K63" s="563"/>
      <c r="L63" s="563"/>
      <c r="M63" s="563"/>
      <c r="N63" s="4"/>
      <c r="O63" s="4"/>
      <c r="P63" s="4"/>
      <c r="Q63" s="4"/>
      <c r="R63" s="4"/>
      <c r="S63" s="4"/>
      <c r="T63" s="4"/>
    </row>
    <row r="64" spans="1:20" s="15" customFormat="1" ht="6.75" customHeight="1">
      <c r="A64" s="21"/>
      <c r="B64" s="10"/>
      <c r="C64" s="8"/>
      <c r="D64" s="8"/>
      <c r="E64" s="8"/>
      <c r="F64" s="8"/>
      <c r="G64" s="8"/>
      <c r="H64" s="8"/>
      <c r="I64" s="8"/>
      <c r="J64" s="8"/>
      <c r="K64" s="8"/>
      <c r="L64" s="8"/>
      <c r="M64" s="8"/>
      <c r="N64" s="8"/>
      <c r="O64" s="8"/>
      <c r="P64" s="8"/>
      <c r="Q64" s="8"/>
      <c r="R64" s="8"/>
      <c r="S64" s="8"/>
      <c r="T64" s="8"/>
    </row>
    <row r="65" spans="1:5" s="37" customFormat="1" ht="15" customHeight="1">
      <c r="A65" s="38">
        <v>0</v>
      </c>
      <c r="B65" s="36" t="s">
        <v>736</v>
      </c>
      <c r="D65" s="39"/>
      <c r="E65" s="41"/>
    </row>
    <row r="66" spans="1:5" s="37" customFormat="1" ht="15" customHeight="1">
      <c r="A66" s="42"/>
      <c r="B66" s="37" t="s">
        <v>737</v>
      </c>
      <c r="D66" s="41"/>
      <c r="E66" s="41"/>
    </row>
    <row r="67" spans="2:3" s="41" customFormat="1" ht="12.75">
      <c r="B67" s="41" t="s">
        <v>465</v>
      </c>
      <c r="C67" s="39"/>
    </row>
    <row r="68" spans="1:3" s="41" customFormat="1" ht="15">
      <c r="A68" s="542" t="s">
        <v>748</v>
      </c>
      <c r="B68" s="40" t="s">
        <v>109</v>
      </c>
      <c r="C68" s="39"/>
    </row>
    <row r="69" spans="1:2" s="15" customFormat="1" ht="16.5" customHeight="1">
      <c r="A69" s="56"/>
      <c r="B69" s="15" t="s">
        <v>669</v>
      </c>
    </row>
    <row r="70" spans="1:2" s="15" customFormat="1" ht="12.75">
      <c r="A70" s="56"/>
      <c r="B70" s="15" t="s">
        <v>880</v>
      </c>
    </row>
  </sheetData>
  <mergeCells count="72">
    <mergeCell ref="E11:T11"/>
    <mergeCell ref="G12:H12"/>
    <mergeCell ref="K12:L12"/>
    <mergeCell ref="E12:F12"/>
    <mergeCell ref="I12:J12"/>
    <mergeCell ref="M12:N12"/>
    <mergeCell ref="O12:P12"/>
    <mergeCell ref="Q12:R12"/>
    <mergeCell ref="O15:P15"/>
    <mergeCell ref="K13:L13"/>
    <mergeCell ref="M13:N13"/>
    <mergeCell ref="E13:F13"/>
    <mergeCell ref="G13:H13"/>
    <mergeCell ref="I13:J13"/>
    <mergeCell ref="G14:H14"/>
    <mergeCell ref="I14:J14"/>
    <mergeCell ref="K14:L14"/>
    <mergeCell ref="Q14:R14"/>
    <mergeCell ref="O13:P13"/>
    <mergeCell ref="Q13:R13"/>
    <mergeCell ref="M14:N14"/>
    <mergeCell ref="O14:P14"/>
    <mergeCell ref="S15:T15"/>
    <mergeCell ref="C37:N37"/>
    <mergeCell ref="I38:J38"/>
    <mergeCell ref="K38:L38"/>
    <mergeCell ref="A15:D15"/>
    <mergeCell ref="E15:F15"/>
    <mergeCell ref="I15:J15"/>
    <mergeCell ref="G15:H15"/>
    <mergeCell ref="K15:L15"/>
    <mergeCell ref="M15:N15"/>
    <mergeCell ref="M39:N39"/>
    <mergeCell ref="C39:D39"/>
    <mergeCell ref="E39:F39"/>
    <mergeCell ref="G39:H39"/>
    <mergeCell ref="I39:J39"/>
    <mergeCell ref="M40:N40"/>
    <mergeCell ref="K40:L40"/>
    <mergeCell ref="G40:H40"/>
    <mergeCell ref="M41:N41"/>
    <mergeCell ref="I40:J40"/>
    <mergeCell ref="G41:H41"/>
    <mergeCell ref="I41:J41"/>
    <mergeCell ref="I43:J43"/>
    <mergeCell ref="K43:L43"/>
    <mergeCell ref="M43:N43"/>
    <mergeCell ref="O43:P43"/>
    <mergeCell ref="A43:B43"/>
    <mergeCell ref="C43:D43"/>
    <mergeCell ref="E43:F43"/>
    <mergeCell ref="G43:H43"/>
    <mergeCell ref="Q43:R43"/>
    <mergeCell ref="S43:T43"/>
    <mergeCell ref="S13:T13"/>
    <mergeCell ref="S12:T12"/>
    <mergeCell ref="Q15:R15"/>
    <mergeCell ref="S14:T14"/>
    <mergeCell ref="O37:R40"/>
    <mergeCell ref="O41:P42"/>
    <mergeCell ref="Q41:R42"/>
    <mergeCell ref="S37:T42"/>
    <mergeCell ref="A11:D14"/>
    <mergeCell ref="A37:B42"/>
    <mergeCell ref="K42:L42"/>
    <mergeCell ref="I42:J42"/>
    <mergeCell ref="C40:D40"/>
    <mergeCell ref="E42:F42"/>
    <mergeCell ref="E41:F41"/>
    <mergeCell ref="K41:L41"/>
    <mergeCell ref="E40:F40"/>
    <mergeCell ref="K39:L39"/>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zoomScale="72" zoomScaleNormal="72" workbookViewId="0" topLeftCell="A155">
      <selection activeCell="B199" sqref="B199"/>
    </sheetView>
  </sheetViews>
  <sheetFormatPr defaultColWidth="9.00390625" defaultRowHeight="16.5"/>
  <cols>
    <col min="1" max="1" width="5.50390625" style="43" customWidth="1"/>
    <col min="2" max="2" width="27.375" style="23" customWidth="1"/>
    <col min="3" max="3" width="9.125" style="23" customWidth="1"/>
    <col min="4" max="4" width="3.50390625" style="23" customWidth="1"/>
    <col min="5" max="5" width="9.625" style="23" customWidth="1"/>
    <col min="6" max="6" width="3.625" style="23" customWidth="1"/>
    <col min="7" max="7" width="9.625" style="23" customWidth="1"/>
    <col min="8" max="8" width="3.625" style="23" customWidth="1"/>
    <col min="9" max="9" width="9.625" style="23" customWidth="1"/>
    <col min="10" max="10" width="3.625" style="23" customWidth="1"/>
    <col min="11" max="11" width="9.625" style="23" customWidth="1"/>
    <col min="12" max="12" width="3.625" style="23" customWidth="1"/>
    <col min="13" max="13" width="10.25390625" style="23" customWidth="1"/>
    <col min="14" max="14" width="4.25390625" style="23" customWidth="1"/>
    <col min="15" max="15" width="11.625" style="23" customWidth="1"/>
    <col min="16" max="16" width="6.25390625" style="23" customWidth="1"/>
    <col min="17" max="16384" width="9.00390625" style="23" customWidth="1"/>
  </cols>
  <sheetData>
    <row r="1" spans="12:16" ht="16.5" customHeight="1">
      <c r="L1" s="25"/>
      <c r="M1" s="25"/>
      <c r="N1" s="25"/>
      <c r="O1" s="25"/>
      <c r="P1" s="25"/>
    </row>
    <row r="2" spans="1:16" ht="16.5" customHeight="1">
      <c r="A2" s="236" t="s">
        <v>905</v>
      </c>
      <c r="M2" s="25"/>
      <c r="N2" s="25"/>
      <c r="O2" s="25"/>
      <c r="P2" s="589" t="s">
        <v>18</v>
      </c>
    </row>
    <row r="3" spans="1:16" ht="16.5" customHeight="1">
      <c r="A3" s="58" t="s">
        <v>906</v>
      </c>
      <c r="B3" s="25"/>
      <c r="C3" s="25"/>
      <c r="D3" s="25"/>
      <c r="E3" s="25"/>
      <c r="F3" s="25"/>
      <c r="G3" s="25"/>
      <c r="H3" s="25"/>
      <c r="I3" s="25"/>
      <c r="J3" s="25"/>
      <c r="K3" s="25"/>
      <c r="M3" s="25"/>
      <c r="N3" s="25"/>
      <c r="O3" s="25"/>
      <c r="P3" s="590" t="s">
        <v>19</v>
      </c>
    </row>
    <row r="4" spans="1:16" ht="16.5" customHeight="1">
      <c r="A4" s="104" t="s">
        <v>907</v>
      </c>
      <c r="B4" s="29"/>
      <c r="C4" s="29"/>
      <c r="D4" s="29"/>
      <c r="E4" s="29"/>
      <c r="F4" s="29"/>
      <c r="G4" s="29"/>
      <c r="H4" s="29"/>
      <c r="I4" s="29"/>
      <c r="J4" s="29"/>
      <c r="K4" s="29"/>
      <c r="M4" s="29"/>
      <c r="N4" s="29"/>
      <c r="O4" s="44"/>
      <c r="P4" s="398" t="s">
        <v>20</v>
      </c>
    </row>
    <row r="5" spans="1:16" ht="16.5" customHeight="1">
      <c r="A5" s="162"/>
      <c r="B5" s="25"/>
      <c r="C5" s="25"/>
      <c r="D5" s="25"/>
      <c r="E5" s="25"/>
      <c r="F5" s="25"/>
      <c r="G5" s="25"/>
      <c r="H5" s="25"/>
      <c r="I5" s="25"/>
      <c r="J5" s="25"/>
      <c r="K5" s="25"/>
      <c r="L5" s="591"/>
      <c r="M5" s="25"/>
      <c r="N5" s="25"/>
      <c r="O5" s="25"/>
      <c r="P5" s="25"/>
    </row>
    <row r="6" spans="12:16" ht="16.5" customHeight="1">
      <c r="L6" s="25"/>
      <c r="M6" s="25"/>
      <c r="N6" s="25"/>
      <c r="O6" s="25"/>
      <c r="P6" s="25"/>
    </row>
    <row r="7" spans="1:2" ht="16.5" customHeight="1">
      <c r="A7" s="45" t="s">
        <v>148</v>
      </c>
      <c r="B7" s="46" t="s">
        <v>149</v>
      </c>
    </row>
    <row r="8" spans="1:16" ht="18" customHeight="1">
      <c r="A8" s="43" t="s">
        <v>150</v>
      </c>
      <c r="B8" s="47" t="s">
        <v>151</v>
      </c>
      <c r="C8" s="24"/>
      <c r="D8" s="24"/>
      <c r="E8" s="24"/>
      <c r="F8" s="24"/>
      <c r="G8" s="24"/>
      <c r="H8" s="24"/>
      <c r="I8" s="24"/>
      <c r="J8" s="24"/>
      <c r="K8" s="24"/>
      <c r="L8" s="24"/>
      <c r="M8" s="24"/>
      <c r="N8" s="24"/>
      <c r="O8" s="24"/>
      <c r="P8" s="24"/>
    </row>
    <row r="9" spans="2:16" ht="18" customHeight="1">
      <c r="B9" s="23" t="s">
        <v>152</v>
      </c>
      <c r="C9" s="24"/>
      <c r="D9" s="24"/>
      <c r="E9" s="24"/>
      <c r="F9" s="24"/>
      <c r="G9" s="24"/>
      <c r="H9" s="24"/>
      <c r="I9" s="24"/>
      <c r="J9" s="24"/>
      <c r="K9" s="24"/>
      <c r="L9" s="24"/>
      <c r="M9" s="24"/>
      <c r="N9" s="24"/>
      <c r="O9" s="24"/>
      <c r="P9" s="24"/>
    </row>
    <row r="10" spans="1:16" s="17" customFormat="1" ht="16.5" customHeight="1">
      <c r="A10" s="48"/>
      <c r="B10" s="22"/>
      <c r="C10" s="24"/>
      <c r="D10" s="24"/>
      <c r="E10" s="24"/>
      <c r="F10" s="24"/>
      <c r="G10" s="24"/>
      <c r="H10" s="24"/>
      <c r="I10" s="24"/>
      <c r="J10" s="24"/>
      <c r="K10" s="24"/>
      <c r="L10" s="24"/>
      <c r="M10" s="24"/>
      <c r="N10" s="24"/>
      <c r="O10" s="24"/>
      <c r="P10" s="49" t="s">
        <v>153</v>
      </c>
    </row>
    <row r="11" spans="1:16" s="17" customFormat="1" ht="17.25" customHeight="1">
      <c r="A11" s="749" t="s">
        <v>154</v>
      </c>
      <c r="B11" s="750"/>
      <c r="C11" s="738" t="s">
        <v>155</v>
      </c>
      <c r="D11" s="755"/>
      <c r="E11" s="755"/>
      <c r="F11" s="755"/>
      <c r="G11" s="755"/>
      <c r="H11" s="755"/>
      <c r="I11" s="755"/>
      <c r="J11" s="755"/>
      <c r="K11" s="755"/>
      <c r="L11" s="755"/>
      <c r="M11" s="755"/>
      <c r="N11" s="755"/>
      <c r="O11" s="755"/>
      <c r="P11" s="755"/>
    </row>
    <row r="12" spans="1:16" s="17" customFormat="1" ht="17.25" customHeight="1">
      <c r="A12" s="751"/>
      <c r="B12" s="752"/>
      <c r="C12" s="712" t="s">
        <v>156</v>
      </c>
      <c r="D12" s="756"/>
      <c r="E12" s="757" t="s">
        <v>157</v>
      </c>
      <c r="F12" s="728"/>
      <c r="G12" s="726" t="s">
        <v>158</v>
      </c>
      <c r="H12" s="728"/>
      <c r="I12" s="726" t="s">
        <v>159</v>
      </c>
      <c r="J12" s="728"/>
      <c r="K12" s="726" t="s">
        <v>160</v>
      </c>
      <c r="L12" s="728"/>
      <c r="M12" s="726" t="s">
        <v>161</v>
      </c>
      <c r="N12" s="728"/>
      <c r="O12" s="757" t="s">
        <v>162</v>
      </c>
      <c r="P12" s="727"/>
    </row>
    <row r="13" spans="1:16" s="17" customFormat="1" ht="17.25" customHeight="1">
      <c r="A13" s="753"/>
      <c r="B13" s="754"/>
      <c r="C13" s="710" t="s">
        <v>163</v>
      </c>
      <c r="D13" s="756"/>
      <c r="E13" s="758"/>
      <c r="F13" s="759"/>
      <c r="G13" s="758"/>
      <c r="H13" s="759"/>
      <c r="I13" s="758"/>
      <c r="J13" s="759"/>
      <c r="K13" s="758"/>
      <c r="L13" s="759"/>
      <c r="M13" s="758"/>
      <c r="N13" s="759"/>
      <c r="O13" s="758"/>
      <c r="P13" s="760"/>
    </row>
    <row r="14" spans="1:16" s="17" customFormat="1" ht="17.25" customHeight="1">
      <c r="A14" s="761">
        <v>1</v>
      </c>
      <c r="B14" s="762"/>
      <c r="C14" s="713">
        <v>2</v>
      </c>
      <c r="D14" s="715"/>
      <c r="E14" s="713">
        <v>3</v>
      </c>
      <c r="F14" s="715"/>
      <c r="G14" s="713">
        <v>4</v>
      </c>
      <c r="H14" s="715"/>
      <c r="I14" s="713">
        <v>5</v>
      </c>
      <c r="J14" s="715"/>
      <c r="K14" s="713">
        <v>6</v>
      </c>
      <c r="L14" s="715"/>
      <c r="M14" s="713">
        <v>7</v>
      </c>
      <c r="N14" s="715"/>
      <c r="O14" s="713">
        <v>8</v>
      </c>
      <c r="P14" s="715"/>
    </row>
    <row r="15" spans="1:16" s="17" customFormat="1" ht="11.25" customHeight="1">
      <c r="A15" s="48"/>
      <c r="B15" s="24"/>
      <c r="C15" s="24"/>
      <c r="D15" s="24"/>
      <c r="E15" s="756"/>
      <c r="F15" s="756"/>
      <c r="G15" s="24"/>
      <c r="H15" s="24"/>
      <c r="I15" s="35"/>
      <c r="J15" s="35"/>
      <c r="K15" s="50"/>
      <c r="L15" s="24"/>
      <c r="M15" s="756"/>
      <c r="N15" s="756"/>
      <c r="O15" s="35"/>
      <c r="P15" s="35"/>
    </row>
    <row r="16" spans="1:16" s="84" customFormat="1" ht="18.75" customHeight="1">
      <c r="A16" s="242">
        <v>2000</v>
      </c>
      <c r="B16" s="245"/>
      <c r="C16" s="117">
        <v>3667</v>
      </c>
      <c r="D16" s="117"/>
      <c r="E16" s="117">
        <v>73</v>
      </c>
      <c r="F16" s="117"/>
      <c r="G16" s="117">
        <v>1606</v>
      </c>
      <c r="H16" s="117"/>
      <c r="I16" s="117">
        <v>1714</v>
      </c>
      <c r="J16" s="117"/>
      <c r="K16" s="117">
        <v>192</v>
      </c>
      <c r="L16" s="117"/>
      <c r="M16" s="117">
        <v>51</v>
      </c>
      <c r="N16" s="117"/>
      <c r="O16" s="117">
        <v>31</v>
      </c>
      <c r="P16" s="117"/>
    </row>
    <row r="17" spans="1:16" s="84" customFormat="1" ht="18.75" customHeight="1">
      <c r="A17" s="242">
        <v>2001</v>
      </c>
      <c r="B17" s="245"/>
      <c r="C17" s="117">
        <v>4498</v>
      </c>
      <c r="D17" s="117"/>
      <c r="E17" s="117">
        <v>117</v>
      </c>
      <c r="F17" s="117"/>
      <c r="G17" s="117">
        <v>1706</v>
      </c>
      <c r="H17" s="117"/>
      <c r="I17" s="117">
        <v>2233</v>
      </c>
      <c r="J17" s="117"/>
      <c r="K17" s="117">
        <v>373</v>
      </c>
      <c r="L17" s="117"/>
      <c r="M17" s="117">
        <v>46</v>
      </c>
      <c r="N17" s="117"/>
      <c r="O17" s="117">
        <v>23</v>
      </c>
      <c r="P17" s="117"/>
    </row>
    <row r="18" spans="1:16" s="84" customFormat="1" ht="11.25" customHeight="1">
      <c r="A18" s="242"/>
      <c r="B18" s="245"/>
      <c r="C18" s="117"/>
      <c r="D18" s="117"/>
      <c r="E18" s="117"/>
      <c r="F18" s="117"/>
      <c r="G18" s="117"/>
      <c r="H18" s="117"/>
      <c r="I18" s="117"/>
      <c r="J18" s="117"/>
      <c r="K18" s="117"/>
      <c r="L18" s="117"/>
      <c r="M18" s="117"/>
      <c r="N18" s="117"/>
      <c r="O18" s="117"/>
      <c r="P18" s="117"/>
    </row>
    <row r="19" spans="1:16" s="84" customFormat="1" ht="18.75" customHeight="1">
      <c r="A19" s="243">
        <v>2001</v>
      </c>
      <c r="B19" s="78" t="s">
        <v>710</v>
      </c>
      <c r="C19" s="123">
        <f aca="true" t="shared" si="0" ref="C19:C28">SUM(E19:O19)</f>
        <v>381</v>
      </c>
      <c r="D19" s="123"/>
      <c r="E19" s="123">
        <v>13</v>
      </c>
      <c r="F19" s="123"/>
      <c r="G19" s="123">
        <v>155</v>
      </c>
      <c r="H19" s="123"/>
      <c r="I19" s="123">
        <v>169</v>
      </c>
      <c r="J19" s="123"/>
      <c r="K19" s="123">
        <v>37</v>
      </c>
      <c r="L19" s="123"/>
      <c r="M19" s="123">
        <v>3</v>
      </c>
      <c r="N19" s="215"/>
      <c r="O19" s="123">
        <v>4</v>
      </c>
      <c r="P19" s="117"/>
    </row>
    <row r="20" spans="1:16" s="84" customFormat="1" ht="18.75" customHeight="1">
      <c r="A20" s="243"/>
      <c r="B20" s="78" t="s">
        <v>711</v>
      </c>
      <c r="C20" s="123">
        <f t="shared" si="0"/>
        <v>277</v>
      </c>
      <c r="D20" s="123"/>
      <c r="E20" s="123">
        <v>3</v>
      </c>
      <c r="F20" s="123"/>
      <c r="G20" s="123">
        <v>112</v>
      </c>
      <c r="H20" s="123"/>
      <c r="I20" s="123">
        <v>141</v>
      </c>
      <c r="J20" s="123"/>
      <c r="K20" s="123">
        <v>17</v>
      </c>
      <c r="L20" s="123"/>
      <c r="M20" s="123">
        <v>4</v>
      </c>
      <c r="N20" s="215"/>
      <c r="O20" s="125">
        <v>0</v>
      </c>
      <c r="P20" s="117"/>
    </row>
    <row r="21" spans="1:16" s="84" customFormat="1" ht="18.75" customHeight="1">
      <c r="A21" s="243"/>
      <c r="B21" s="78" t="s">
        <v>712</v>
      </c>
      <c r="C21" s="123">
        <f t="shared" si="0"/>
        <v>364</v>
      </c>
      <c r="D21" s="123"/>
      <c r="E21" s="123">
        <v>6</v>
      </c>
      <c r="F21" s="123"/>
      <c r="G21" s="123">
        <v>149</v>
      </c>
      <c r="H21" s="123"/>
      <c r="I21" s="123">
        <v>169</v>
      </c>
      <c r="J21" s="123"/>
      <c r="K21" s="123">
        <v>27</v>
      </c>
      <c r="L21" s="123"/>
      <c r="M21" s="123">
        <v>7</v>
      </c>
      <c r="N21" s="215"/>
      <c r="O21" s="215">
        <v>6</v>
      </c>
      <c r="P21" s="117"/>
    </row>
    <row r="22" spans="1:16" s="84" customFormat="1" ht="18.75" customHeight="1">
      <c r="A22" s="243"/>
      <c r="B22" s="78" t="s">
        <v>701</v>
      </c>
      <c r="C22" s="123">
        <f t="shared" si="0"/>
        <v>337</v>
      </c>
      <c r="D22" s="123"/>
      <c r="E22" s="123">
        <v>13</v>
      </c>
      <c r="F22" s="123"/>
      <c r="G22" s="123">
        <v>133</v>
      </c>
      <c r="H22" s="123"/>
      <c r="I22" s="123">
        <v>157</v>
      </c>
      <c r="J22" s="123"/>
      <c r="K22" s="123">
        <v>30</v>
      </c>
      <c r="L22" s="123"/>
      <c r="M22" s="123">
        <v>2</v>
      </c>
      <c r="N22" s="215"/>
      <c r="O22" s="215">
        <v>2</v>
      </c>
      <c r="P22" s="117"/>
    </row>
    <row r="23" spans="1:16" s="84" customFormat="1" ht="18.75" customHeight="1">
      <c r="A23" s="243"/>
      <c r="B23" s="241" t="s">
        <v>702</v>
      </c>
      <c r="C23" s="123">
        <f t="shared" si="0"/>
        <v>474</v>
      </c>
      <c r="D23" s="123"/>
      <c r="E23" s="123">
        <v>15</v>
      </c>
      <c r="F23" s="123"/>
      <c r="G23" s="123">
        <v>184</v>
      </c>
      <c r="H23" s="123"/>
      <c r="I23" s="123">
        <v>225</v>
      </c>
      <c r="J23" s="123"/>
      <c r="K23" s="123">
        <v>41</v>
      </c>
      <c r="L23" s="123"/>
      <c r="M23" s="123">
        <v>5</v>
      </c>
      <c r="N23" s="215"/>
      <c r="O23" s="215">
        <v>4</v>
      </c>
      <c r="P23" s="117"/>
    </row>
    <row r="24" spans="1:16" s="84" customFormat="1" ht="18.75" customHeight="1">
      <c r="A24" s="243"/>
      <c r="B24" s="241" t="s">
        <v>703</v>
      </c>
      <c r="C24" s="123">
        <f t="shared" si="0"/>
        <v>333</v>
      </c>
      <c r="D24" s="123"/>
      <c r="E24" s="123">
        <v>14</v>
      </c>
      <c r="F24" s="123"/>
      <c r="G24" s="123">
        <v>126</v>
      </c>
      <c r="H24" s="123"/>
      <c r="I24" s="123">
        <v>167</v>
      </c>
      <c r="J24" s="123"/>
      <c r="K24" s="123">
        <v>23</v>
      </c>
      <c r="L24" s="123"/>
      <c r="M24" s="123">
        <v>3</v>
      </c>
      <c r="N24" s="215"/>
      <c r="O24" s="123">
        <v>0</v>
      </c>
      <c r="P24" s="117"/>
    </row>
    <row r="25" spans="1:16" s="84" customFormat="1" ht="18.75" customHeight="1">
      <c r="A25" s="243"/>
      <c r="B25" s="78" t="s">
        <v>704</v>
      </c>
      <c r="C25" s="123">
        <f t="shared" si="0"/>
        <v>320</v>
      </c>
      <c r="D25" s="123"/>
      <c r="E25" s="123">
        <v>11</v>
      </c>
      <c r="F25" s="123"/>
      <c r="G25" s="123">
        <v>107</v>
      </c>
      <c r="H25" s="123"/>
      <c r="I25" s="123">
        <v>175</v>
      </c>
      <c r="J25" s="123"/>
      <c r="K25" s="123">
        <v>23</v>
      </c>
      <c r="L25" s="123"/>
      <c r="M25" s="123">
        <v>4</v>
      </c>
      <c r="N25" s="215"/>
      <c r="O25" s="123">
        <v>0</v>
      </c>
      <c r="P25" s="117"/>
    </row>
    <row r="26" spans="1:16" s="84" customFormat="1" ht="18.75" customHeight="1">
      <c r="A26" s="243"/>
      <c r="B26" s="78" t="s">
        <v>705</v>
      </c>
      <c r="C26" s="123">
        <f t="shared" si="0"/>
        <v>434</v>
      </c>
      <c r="D26" s="123"/>
      <c r="E26" s="123">
        <v>13</v>
      </c>
      <c r="F26" s="123"/>
      <c r="G26" s="123">
        <v>148</v>
      </c>
      <c r="H26" s="123"/>
      <c r="I26" s="123">
        <v>249</v>
      </c>
      <c r="J26" s="123"/>
      <c r="K26" s="123">
        <v>23</v>
      </c>
      <c r="L26" s="123"/>
      <c r="M26" s="123">
        <v>1</v>
      </c>
      <c r="N26" s="215"/>
      <c r="O26" s="123">
        <v>0</v>
      </c>
      <c r="P26" s="117"/>
    </row>
    <row r="27" spans="1:16" s="84" customFormat="1" ht="18.75" customHeight="1">
      <c r="A27" s="243"/>
      <c r="B27" s="78" t="s">
        <v>706</v>
      </c>
      <c r="C27" s="123">
        <f t="shared" si="0"/>
        <v>399</v>
      </c>
      <c r="D27" s="123"/>
      <c r="E27" s="123">
        <v>9</v>
      </c>
      <c r="F27" s="123"/>
      <c r="G27" s="123">
        <v>125</v>
      </c>
      <c r="H27" s="123"/>
      <c r="I27" s="123">
        <v>210</v>
      </c>
      <c r="J27" s="123"/>
      <c r="K27" s="123">
        <v>49</v>
      </c>
      <c r="L27" s="123"/>
      <c r="M27" s="123">
        <v>4</v>
      </c>
      <c r="N27" s="215"/>
      <c r="O27" s="215">
        <v>2</v>
      </c>
      <c r="P27" s="117"/>
    </row>
    <row r="28" spans="1:16" s="84" customFormat="1" ht="18.75" customHeight="1">
      <c r="A28" s="243"/>
      <c r="B28" s="78" t="s">
        <v>707</v>
      </c>
      <c r="C28" s="123">
        <f t="shared" si="0"/>
        <v>334</v>
      </c>
      <c r="D28" s="123"/>
      <c r="E28" s="123">
        <v>10</v>
      </c>
      <c r="F28" s="123"/>
      <c r="G28" s="123">
        <v>99</v>
      </c>
      <c r="H28" s="123"/>
      <c r="I28" s="123">
        <v>174</v>
      </c>
      <c r="J28" s="123"/>
      <c r="K28" s="123">
        <v>47</v>
      </c>
      <c r="L28" s="123"/>
      <c r="M28" s="123">
        <v>3</v>
      </c>
      <c r="N28" s="215"/>
      <c r="O28" s="215">
        <v>1</v>
      </c>
      <c r="P28" s="117"/>
    </row>
    <row r="29" spans="1:16" s="69" customFormat="1" ht="18.75" customHeight="1">
      <c r="A29" s="242"/>
      <c r="B29" s="68"/>
      <c r="C29" s="123"/>
      <c r="D29" s="123"/>
      <c r="E29" s="123"/>
      <c r="F29" s="123"/>
      <c r="G29" s="123"/>
      <c r="H29" s="123"/>
      <c r="I29" s="123"/>
      <c r="J29" s="123"/>
      <c r="K29" s="123"/>
      <c r="L29" s="123"/>
      <c r="M29" s="123"/>
      <c r="N29" s="215"/>
      <c r="O29" s="215"/>
      <c r="P29" s="216"/>
    </row>
    <row r="30" spans="1:16" s="84" customFormat="1" ht="11.25" customHeight="1">
      <c r="A30" s="242"/>
      <c r="B30" s="245"/>
      <c r="C30" s="117"/>
      <c r="D30" s="117"/>
      <c r="E30" s="117"/>
      <c r="F30" s="117"/>
      <c r="G30" s="117"/>
      <c r="H30" s="117"/>
      <c r="I30" s="117"/>
      <c r="J30" s="117"/>
      <c r="K30" s="117"/>
      <c r="L30" s="117"/>
      <c r="M30" s="117"/>
      <c r="N30" s="117"/>
      <c r="O30" s="117"/>
      <c r="P30" s="117"/>
    </row>
    <row r="31" spans="1:16" s="84" customFormat="1" ht="18.75" customHeight="1">
      <c r="A31" s="243">
        <v>2002</v>
      </c>
      <c r="B31" s="166" t="s">
        <v>171</v>
      </c>
      <c r="C31" s="136">
        <f>SUM(E31:O31)</f>
        <v>506</v>
      </c>
      <c r="D31" s="123"/>
      <c r="E31" s="123">
        <v>16</v>
      </c>
      <c r="F31" s="123"/>
      <c r="G31" s="123">
        <v>142</v>
      </c>
      <c r="H31" s="123"/>
      <c r="I31" s="123">
        <v>302</v>
      </c>
      <c r="J31" s="123"/>
      <c r="K31" s="123">
        <v>37</v>
      </c>
      <c r="L31" s="123"/>
      <c r="M31" s="123">
        <v>3</v>
      </c>
      <c r="N31" s="123"/>
      <c r="O31" s="123">
        <v>6</v>
      </c>
      <c r="P31" s="123"/>
    </row>
    <row r="32" spans="1:16" s="84" customFormat="1" ht="18.75" customHeight="1">
      <c r="A32" s="243"/>
      <c r="B32" s="78" t="s">
        <v>172</v>
      </c>
      <c r="C32" s="136">
        <f>SUM(E32:O32)</f>
        <v>394</v>
      </c>
      <c r="D32" s="123"/>
      <c r="E32" s="123">
        <v>13</v>
      </c>
      <c r="F32" s="123"/>
      <c r="G32" s="123">
        <v>153</v>
      </c>
      <c r="H32" s="123"/>
      <c r="I32" s="123">
        <v>197</v>
      </c>
      <c r="J32" s="123"/>
      <c r="K32" s="123">
        <v>23</v>
      </c>
      <c r="L32" s="123"/>
      <c r="M32" s="123">
        <v>0</v>
      </c>
      <c r="N32" s="123"/>
      <c r="O32" s="123">
        <v>8</v>
      </c>
      <c r="P32" s="123"/>
    </row>
    <row r="33" spans="1:16" s="84" customFormat="1" ht="18.75" customHeight="1">
      <c r="A33" s="243"/>
      <c r="B33" s="78" t="s">
        <v>710</v>
      </c>
      <c r="C33" s="136">
        <f>SUM(E33:O33)</f>
        <v>329</v>
      </c>
      <c r="D33" s="123"/>
      <c r="E33" s="123">
        <v>12</v>
      </c>
      <c r="F33" s="123"/>
      <c r="G33" s="123">
        <v>102</v>
      </c>
      <c r="H33" s="123"/>
      <c r="I33" s="123">
        <v>193</v>
      </c>
      <c r="J33" s="123"/>
      <c r="K33" s="123">
        <v>22</v>
      </c>
      <c r="L33" s="123"/>
      <c r="M33" s="123">
        <v>0</v>
      </c>
      <c r="N33" s="215"/>
      <c r="O33" s="123">
        <v>0</v>
      </c>
      <c r="P33" s="117"/>
    </row>
    <row r="34" spans="1:16" s="84" customFormat="1" ht="18.75" customHeight="1">
      <c r="A34" s="242"/>
      <c r="B34" s="68" t="s">
        <v>0</v>
      </c>
      <c r="C34" s="123">
        <f>SUM(C31:C33)</f>
        <v>1229</v>
      </c>
      <c r="D34" s="123"/>
      <c r="E34" s="123">
        <f>SUM(E31:E33)</f>
        <v>41</v>
      </c>
      <c r="F34" s="123"/>
      <c r="G34" s="123">
        <f>SUM(G31:G33)</f>
        <v>397</v>
      </c>
      <c r="H34" s="123"/>
      <c r="I34" s="123">
        <f>SUM(I31:I33)</f>
        <v>692</v>
      </c>
      <c r="J34" s="123"/>
      <c r="K34" s="123">
        <f>SUM(K31:K33)</f>
        <v>82</v>
      </c>
      <c r="L34" s="123"/>
      <c r="M34" s="123">
        <f>SUM(M31:M33)</f>
        <v>3</v>
      </c>
      <c r="N34" s="123"/>
      <c r="O34" s="123">
        <f>SUM(O31:O33)</f>
        <v>14</v>
      </c>
      <c r="P34" s="123"/>
    </row>
    <row r="35" spans="1:16" s="84" customFormat="1" ht="18.75" customHeight="1">
      <c r="A35" s="242"/>
      <c r="B35" s="68"/>
      <c r="C35" s="123"/>
      <c r="D35" s="123"/>
      <c r="E35" s="123"/>
      <c r="F35" s="123"/>
      <c r="G35" s="123"/>
      <c r="H35" s="123"/>
      <c r="I35" s="123"/>
      <c r="J35" s="123"/>
      <c r="K35" s="123"/>
      <c r="L35" s="123"/>
      <c r="M35" s="123"/>
      <c r="N35" s="123"/>
      <c r="O35" s="123"/>
      <c r="P35" s="123"/>
    </row>
    <row r="36" spans="1:16" ht="18.75" customHeight="1">
      <c r="A36" s="48"/>
      <c r="B36" s="26"/>
      <c r="C36" s="51"/>
      <c r="D36" s="51"/>
      <c r="E36" s="51"/>
      <c r="F36" s="51"/>
      <c r="G36" s="51"/>
      <c r="H36" s="51"/>
      <c r="I36" s="51"/>
      <c r="J36" s="51"/>
      <c r="K36" s="51"/>
      <c r="L36" s="51"/>
      <c r="M36" s="51"/>
      <c r="N36" s="25"/>
      <c r="O36" s="29"/>
      <c r="P36" s="29"/>
    </row>
    <row r="37" spans="1:16" ht="17.25" customHeight="1">
      <c r="A37" s="749" t="s">
        <v>795</v>
      </c>
      <c r="B37" s="763"/>
      <c r="C37" s="713" t="s">
        <v>173</v>
      </c>
      <c r="D37" s="755"/>
      <c r="E37" s="755"/>
      <c r="F37" s="755"/>
      <c r="G37" s="755"/>
      <c r="H37" s="755"/>
      <c r="I37" s="755"/>
      <c r="J37" s="755"/>
      <c r="K37" s="755"/>
      <c r="L37" s="755"/>
      <c r="M37" s="755"/>
      <c r="N37" s="755"/>
      <c r="O37" s="768" t="s">
        <v>174</v>
      </c>
      <c r="P37" s="769"/>
    </row>
    <row r="38" spans="1:16" ht="17.25" customHeight="1">
      <c r="A38" s="764"/>
      <c r="B38" s="765"/>
      <c r="C38" s="712" t="s">
        <v>728</v>
      </c>
      <c r="D38" s="756"/>
      <c r="E38" s="723" t="s">
        <v>175</v>
      </c>
      <c r="F38" s="725"/>
      <c r="G38" s="772" t="s">
        <v>176</v>
      </c>
      <c r="H38" s="725"/>
      <c r="I38" s="772" t="s">
        <v>177</v>
      </c>
      <c r="J38" s="725"/>
      <c r="K38" s="772" t="s">
        <v>178</v>
      </c>
      <c r="L38" s="725"/>
      <c r="M38" s="723" t="s">
        <v>179</v>
      </c>
      <c r="N38" s="725"/>
      <c r="O38" s="710" t="s">
        <v>732</v>
      </c>
      <c r="P38" s="756"/>
    </row>
    <row r="39" spans="1:16" ht="34.5" customHeight="1">
      <c r="A39" s="766"/>
      <c r="B39" s="767"/>
      <c r="C39" s="710" t="s">
        <v>731</v>
      </c>
      <c r="D39" s="756"/>
      <c r="E39" s="770"/>
      <c r="F39" s="771"/>
      <c r="G39" s="770"/>
      <c r="H39" s="771"/>
      <c r="I39" s="770"/>
      <c r="J39" s="771"/>
      <c r="K39" s="770"/>
      <c r="L39" s="771"/>
      <c r="M39" s="770"/>
      <c r="N39" s="771"/>
      <c r="O39" s="726" t="s">
        <v>16</v>
      </c>
      <c r="P39" s="756"/>
    </row>
    <row r="40" spans="1:16" ht="17.25" customHeight="1">
      <c r="A40" s="761">
        <v>1</v>
      </c>
      <c r="B40" s="762"/>
      <c r="C40" s="713">
        <v>9</v>
      </c>
      <c r="D40" s="715"/>
      <c r="E40" s="713">
        <v>10</v>
      </c>
      <c r="F40" s="715"/>
      <c r="G40" s="713">
        <v>11</v>
      </c>
      <c r="H40" s="715"/>
      <c r="I40" s="713">
        <v>12</v>
      </c>
      <c r="J40" s="715"/>
      <c r="K40" s="713">
        <v>13</v>
      </c>
      <c r="L40" s="715"/>
      <c r="M40" s="713">
        <v>14</v>
      </c>
      <c r="N40" s="715"/>
      <c r="O40" s="713">
        <v>15</v>
      </c>
      <c r="P40" s="715"/>
    </row>
    <row r="41" spans="1:16" ht="11.25" customHeight="1">
      <c r="A41" s="48"/>
      <c r="B41" s="24"/>
      <c r="C41" s="17"/>
      <c r="D41" s="17"/>
      <c r="E41" s="17"/>
      <c r="F41" s="17"/>
      <c r="G41" s="17"/>
      <c r="H41" s="17"/>
      <c r="I41" s="17"/>
      <c r="J41" s="17"/>
      <c r="K41" s="17"/>
      <c r="L41" s="17"/>
      <c r="M41" s="17"/>
      <c r="N41" s="17"/>
      <c r="O41" s="17"/>
      <c r="P41" s="17"/>
    </row>
    <row r="42" spans="1:15" s="84" customFormat="1" ht="18.75" customHeight="1">
      <c r="A42" s="242">
        <v>2000</v>
      </c>
      <c r="B42" s="245"/>
      <c r="C42" s="84">
        <v>1688</v>
      </c>
      <c r="E42" s="84">
        <v>1407</v>
      </c>
      <c r="G42" s="84">
        <v>263</v>
      </c>
      <c r="I42" s="125">
        <v>0</v>
      </c>
      <c r="K42" s="84">
        <v>11</v>
      </c>
      <c r="M42" s="84">
        <v>7</v>
      </c>
      <c r="O42" s="84">
        <v>1920</v>
      </c>
    </row>
    <row r="43" spans="1:15" s="84" customFormat="1" ht="18.75" customHeight="1">
      <c r="A43" s="242">
        <v>2001</v>
      </c>
      <c r="B43" s="245"/>
      <c r="C43" s="84">
        <v>2250</v>
      </c>
      <c r="E43" s="84">
        <v>2059</v>
      </c>
      <c r="G43" s="84">
        <v>166</v>
      </c>
      <c r="I43" s="125">
        <v>0</v>
      </c>
      <c r="K43" s="84">
        <v>16</v>
      </c>
      <c r="M43" s="84">
        <v>9</v>
      </c>
      <c r="O43" s="84">
        <v>2390</v>
      </c>
    </row>
    <row r="44" spans="1:2" s="84" customFormat="1" ht="12" customHeight="1">
      <c r="A44" s="242"/>
      <c r="B44" s="117"/>
    </row>
    <row r="45" spans="1:15" s="84" customFormat="1" ht="18.75" customHeight="1">
      <c r="A45" s="243">
        <v>2001</v>
      </c>
      <c r="B45" s="78" t="s">
        <v>710</v>
      </c>
      <c r="C45" s="125">
        <f aca="true" t="shared" si="1" ref="C45:C54">SUM(E45:M45)</f>
        <v>204</v>
      </c>
      <c r="D45" s="125"/>
      <c r="E45" s="125">
        <v>187</v>
      </c>
      <c r="F45" s="125"/>
      <c r="G45" s="125">
        <v>15</v>
      </c>
      <c r="H45" s="125"/>
      <c r="I45" s="125">
        <v>0</v>
      </c>
      <c r="J45" s="125"/>
      <c r="K45" s="125">
        <v>2</v>
      </c>
      <c r="L45" s="125"/>
      <c r="M45" s="125">
        <v>0</v>
      </c>
      <c r="N45" s="125"/>
      <c r="O45" s="125">
        <v>230</v>
      </c>
    </row>
    <row r="46" spans="1:15" s="84" customFormat="1" ht="18.75" customHeight="1">
      <c r="A46" s="243"/>
      <c r="B46" s="78" t="s">
        <v>711</v>
      </c>
      <c r="C46" s="125">
        <f t="shared" si="1"/>
        <v>123</v>
      </c>
      <c r="D46" s="125"/>
      <c r="E46" s="125">
        <v>114</v>
      </c>
      <c r="F46" s="125"/>
      <c r="G46" s="125">
        <v>8</v>
      </c>
      <c r="H46" s="125"/>
      <c r="I46" s="125">
        <v>0</v>
      </c>
      <c r="J46" s="125"/>
      <c r="K46" s="125">
        <v>1</v>
      </c>
      <c r="L46" s="125"/>
      <c r="M46" s="125">
        <v>0</v>
      </c>
      <c r="N46" s="125"/>
      <c r="O46" s="125">
        <v>173</v>
      </c>
    </row>
    <row r="47" spans="1:15" s="84" customFormat="1" ht="18.75" customHeight="1">
      <c r="A47" s="243"/>
      <c r="B47" s="78" t="s">
        <v>712</v>
      </c>
      <c r="C47" s="125">
        <f t="shared" si="1"/>
        <v>197</v>
      </c>
      <c r="D47" s="125"/>
      <c r="E47" s="125">
        <v>181</v>
      </c>
      <c r="F47" s="125"/>
      <c r="G47" s="125">
        <v>12</v>
      </c>
      <c r="H47" s="125"/>
      <c r="I47" s="125">
        <v>0</v>
      </c>
      <c r="J47" s="125"/>
      <c r="K47" s="125">
        <v>3</v>
      </c>
      <c r="L47" s="125"/>
      <c r="M47" s="125">
        <v>1</v>
      </c>
      <c r="N47" s="125"/>
      <c r="O47" s="125">
        <v>202</v>
      </c>
    </row>
    <row r="48" spans="1:15" s="84" customFormat="1" ht="18.75" customHeight="1">
      <c r="A48" s="243"/>
      <c r="B48" s="78" t="s">
        <v>701</v>
      </c>
      <c r="C48" s="125">
        <f t="shared" si="1"/>
        <v>150</v>
      </c>
      <c r="D48" s="125"/>
      <c r="E48" s="125">
        <v>139</v>
      </c>
      <c r="F48" s="125"/>
      <c r="G48" s="125">
        <v>11</v>
      </c>
      <c r="H48" s="125"/>
      <c r="I48" s="125">
        <v>0</v>
      </c>
      <c r="J48" s="125"/>
      <c r="K48" s="125">
        <v>0</v>
      </c>
      <c r="L48" s="125"/>
      <c r="M48" s="125">
        <v>0</v>
      </c>
      <c r="N48" s="125"/>
      <c r="O48" s="125">
        <v>153</v>
      </c>
    </row>
    <row r="49" spans="1:15" s="84" customFormat="1" ht="18.75" customHeight="1">
      <c r="A49" s="243"/>
      <c r="B49" s="241" t="s">
        <v>702</v>
      </c>
      <c r="C49" s="125">
        <f t="shared" si="1"/>
        <v>165</v>
      </c>
      <c r="D49" s="125"/>
      <c r="E49" s="125">
        <v>152</v>
      </c>
      <c r="F49" s="125"/>
      <c r="G49" s="125">
        <v>11</v>
      </c>
      <c r="H49" s="125"/>
      <c r="I49" s="125">
        <v>0</v>
      </c>
      <c r="J49" s="125"/>
      <c r="K49" s="125">
        <v>2</v>
      </c>
      <c r="L49" s="125"/>
      <c r="M49" s="125">
        <v>0</v>
      </c>
      <c r="N49" s="125"/>
      <c r="O49" s="125">
        <v>203</v>
      </c>
    </row>
    <row r="50" spans="1:15" s="84" customFormat="1" ht="18.75" customHeight="1">
      <c r="A50" s="243"/>
      <c r="B50" s="241" t="s">
        <v>703</v>
      </c>
      <c r="C50" s="125">
        <f t="shared" si="1"/>
        <v>224</v>
      </c>
      <c r="D50" s="125"/>
      <c r="E50" s="125">
        <v>211</v>
      </c>
      <c r="F50" s="125"/>
      <c r="G50" s="125">
        <v>10</v>
      </c>
      <c r="H50" s="125"/>
      <c r="I50" s="125">
        <v>0</v>
      </c>
      <c r="J50" s="125"/>
      <c r="K50" s="125">
        <v>2</v>
      </c>
      <c r="L50" s="125"/>
      <c r="M50" s="125">
        <v>1</v>
      </c>
      <c r="N50" s="125"/>
      <c r="O50" s="125">
        <v>233</v>
      </c>
    </row>
    <row r="51" spans="1:15" s="84" customFormat="1" ht="18.75" customHeight="1">
      <c r="A51" s="243"/>
      <c r="B51" s="78" t="s">
        <v>704</v>
      </c>
      <c r="C51" s="125">
        <f t="shared" si="1"/>
        <v>206</v>
      </c>
      <c r="D51" s="125"/>
      <c r="E51" s="125">
        <v>189</v>
      </c>
      <c r="F51" s="125"/>
      <c r="G51" s="125">
        <v>16</v>
      </c>
      <c r="H51" s="125"/>
      <c r="I51" s="125">
        <v>0</v>
      </c>
      <c r="J51" s="125"/>
      <c r="K51" s="125">
        <v>1</v>
      </c>
      <c r="L51" s="125"/>
      <c r="M51" s="125">
        <v>0</v>
      </c>
      <c r="N51" s="125"/>
      <c r="O51" s="125">
        <v>228</v>
      </c>
    </row>
    <row r="52" spans="1:15" s="84" customFormat="1" ht="18.75" customHeight="1">
      <c r="A52" s="243"/>
      <c r="B52" s="78" t="s">
        <v>705</v>
      </c>
      <c r="C52" s="125">
        <f t="shared" si="1"/>
        <v>177</v>
      </c>
      <c r="D52" s="125"/>
      <c r="E52" s="125">
        <v>157</v>
      </c>
      <c r="F52" s="125"/>
      <c r="G52" s="125">
        <v>17</v>
      </c>
      <c r="H52" s="125"/>
      <c r="I52" s="125">
        <v>0</v>
      </c>
      <c r="J52" s="125"/>
      <c r="K52" s="125">
        <v>1</v>
      </c>
      <c r="L52" s="125"/>
      <c r="M52" s="125">
        <v>2</v>
      </c>
      <c r="N52" s="125"/>
      <c r="O52" s="125">
        <v>238</v>
      </c>
    </row>
    <row r="53" spans="1:15" s="84" customFormat="1" ht="18.75" customHeight="1">
      <c r="A53" s="243"/>
      <c r="B53" s="78" t="s">
        <v>706</v>
      </c>
      <c r="C53" s="125">
        <f t="shared" si="1"/>
        <v>215</v>
      </c>
      <c r="D53" s="125"/>
      <c r="E53" s="125">
        <v>197</v>
      </c>
      <c r="F53" s="125"/>
      <c r="G53" s="125">
        <v>16</v>
      </c>
      <c r="H53" s="125"/>
      <c r="I53" s="125">
        <v>0</v>
      </c>
      <c r="J53" s="125"/>
      <c r="K53" s="125">
        <v>2</v>
      </c>
      <c r="L53" s="125"/>
      <c r="M53" s="125">
        <v>0</v>
      </c>
      <c r="N53" s="125"/>
      <c r="O53" s="125">
        <v>201</v>
      </c>
    </row>
    <row r="54" spans="1:15" s="84" customFormat="1" ht="18.75" customHeight="1">
      <c r="A54" s="243"/>
      <c r="B54" s="78" t="s">
        <v>707</v>
      </c>
      <c r="C54" s="125">
        <f t="shared" si="1"/>
        <v>179</v>
      </c>
      <c r="D54" s="125"/>
      <c r="E54" s="125">
        <v>166</v>
      </c>
      <c r="F54" s="125"/>
      <c r="G54" s="125">
        <v>12</v>
      </c>
      <c r="H54" s="125"/>
      <c r="I54" s="125">
        <v>0</v>
      </c>
      <c r="J54" s="125"/>
      <c r="K54" s="125">
        <v>1</v>
      </c>
      <c r="L54" s="125"/>
      <c r="M54" s="125">
        <v>0</v>
      </c>
      <c r="N54" s="125"/>
      <c r="O54" s="125">
        <v>177</v>
      </c>
    </row>
    <row r="55" spans="1:2" s="84" customFormat="1" ht="12" customHeight="1">
      <c r="A55" s="242"/>
      <c r="B55" s="117"/>
    </row>
    <row r="56" spans="1:16" s="84" customFormat="1" ht="18.75" customHeight="1">
      <c r="A56" s="243">
        <v>2001</v>
      </c>
      <c r="B56" s="166" t="s">
        <v>708</v>
      </c>
      <c r="C56" s="146">
        <f>SUM(E56:M56)</f>
        <v>233</v>
      </c>
      <c r="D56" s="125"/>
      <c r="E56" s="125">
        <v>212</v>
      </c>
      <c r="F56" s="125"/>
      <c r="G56" s="125">
        <v>18</v>
      </c>
      <c r="H56" s="125"/>
      <c r="I56" s="125">
        <v>0</v>
      </c>
      <c r="J56" s="125"/>
      <c r="K56" s="125">
        <v>2</v>
      </c>
      <c r="L56" s="125"/>
      <c r="M56" s="125">
        <v>1</v>
      </c>
      <c r="N56" s="125"/>
      <c r="O56" s="125">
        <v>199</v>
      </c>
      <c r="P56" s="125"/>
    </row>
    <row r="57" spans="1:16" s="84" customFormat="1" ht="18.75" customHeight="1">
      <c r="A57" s="243"/>
      <c r="B57" s="78" t="s">
        <v>709</v>
      </c>
      <c r="C57" s="146">
        <f>SUM(E57:M57)</f>
        <v>151</v>
      </c>
      <c r="D57" s="125"/>
      <c r="E57" s="125">
        <v>146</v>
      </c>
      <c r="F57" s="125"/>
      <c r="G57" s="125">
        <v>4</v>
      </c>
      <c r="H57" s="125"/>
      <c r="I57" s="125">
        <v>0</v>
      </c>
      <c r="J57" s="125"/>
      <c r="K57" s="125">
        <v>0</v>
      </c>
      <c r="L57" s="125"/>
      <c r="M57" s="125">
        <v>1</v>
      </c>
      <c r="N57" s="125"/>
      <c r="O57" s="125">
        <v>154</v>
      </c>
      <c r="P57" s="125"/>
    </row>
    <row r="58" spans="1:16" s="84" customFormat="1" ht="18.75" customHeight="1">
      <c r="A58" s="243"/>
      <c r="B58" s="78" t="s">
        <v>901</v>
      </c>
      <c r="C58" s="146">
        <f>SUM(E58:M58)</f>
        <v>301</v>
      </c>
      <c r="D58" s="125"/>
      <c r="E58" s="125">
        <v>257</v>
      </c>
      <c r="F58" s="125"/>
      <c r="G58" s="125">
        <v>41</v>
      </c>
      <c r="H58" s="125"/>
      <c r="I58" s="125">
        <v>0</v>
      </c>
      <c r="J58" s="125"/>
      <c r="K58" s="125">
        <v>2</v>
      </c>
      <c r="L58" s="125"/>
      <c r="M58" s="125">
        <v>1</v>
      </c>
      <c r="N58" s="125"/>
      <c r="O58" s="125">
        <v>259</v>
      </c>
      <c r="P58" s="125"/>
    </row>
    <row r="59" spans="1:16" s="84" customFormat="1" ht="18.75" customHeight="1">
      <c r="A59" s="242"/>
      <c r="B59" s="68" t="s">
        <v>0</v>
      </c>
      <c r="C59" s="123">
        <f>SUM(C56:C58)</f>
        <v>685</v>
      </c>
      <c r="D59" s="123"/>
      <c r="E59" s="123">
        <f>SUM(E56:E58)</f>
        <v>615</v>
      </c>
      <c r="F59" s="123"/>
      <c r="G59" s="123">
        <f>SUM(G56:G58)</f>
        <v>63</v>
      </c>
      <c r="H59" s="123"/>
      <c r="I59" s="123">
        <f>SUM(I56:I58)</f>
        <v>0</v>
      </c>
      <c r="J59" s="123"/>
      <c r="K59" s="123">
        <f>SUM(K56:K58)</f>
        <v>4</v>
      </c>
      <c r="L59" s="123"/>
      <c r="M59" s="123">
        <f>SUM(M56:M58)</f>
        <v>3</v>
      </c>
      <c r="N59" s="123"/>
      <c r="O59" s="123">
        <f>SUM(O56:O58)</f>
        <v>612</v>
      </c>
      <c r="P59" s="123"/>
    </row>
    <row r="60" spans="1:16" s="84" customFormat="1" ht="9" customHeight="1">
      <c r="A60" s="246"/>
      <c r="B60" s="247"/>
      <c r="C60" s="248"/>
      <c r="D60" s="248"/>
      <c r="E60" s="248"/>
      <c r="F60" s="248"/>
      <c r="G60" s="248"/>
      <c r="H60" s="248"/>
      <c r="I60" s="248"/>
      <c r="J60" s="248"/>
      <c r="K60" s="248"/>
      <c r="L60" s="248"/>
      <c r="M60" s="248"/>
      <c r="N60" s="248"/>
      <c r="O60" s="248"/>
      <c r="P60" s="249"/>
    </row>
    <row r="61" spans="1:16" s="17" customFormat="1" ht="6.75" customHeight="1">
      <c r="A61" s="53"/>
      <c r="C61" s="24"/>
      <c r="D61" s="24"/>
      <c r="E61" s="24"/>
      <c r="F61" s="24"/>
      <c r="G61" s="24"/>
      <c r="H61" s="24"/>
      <c r="I61" s="24"/>
      <c r="J61" s="24"/>
      <c r="K61" s="24"/>
      <c r="L61" s="24"/>
      <c r="M61" s="24"/>
      <c r="N61" s="24"/>
      <c r="O61" s="24"/>
      <c r="P61" s="24"/>
    </row>
    <row r="62" spans="1:16" s="17" customFormat="1" ht="15" customHeight="1">
      <c r="A62" s="19">
        <v>0</v>
      </c>
      <c r="B62" s="55" t="s">
        <v>736</v>
      </c>
      <c r="C62" s="24"/>
      <c r="D62" s="24"/>
      <c r="E62" s="24"/>
      <c r="F62" s="24"/>
      <c r="G62" s="24"/>
      <c r="H62" s="24"/>
      <c r="I62" s="24"/>
      <c r="J62" s="24"/>
      <c r="K62" s="24"/>
      <c r="L62" s="24"/>
      <c r="M62" s="24"/>
      <c r="N62" s="24"/>
      <c r="O62" s="24"/>
      <c r="P62" s="24"/>
    </row>
    <row r="63" spans="1:16" s="17" customFormat="1" ht="15" customHeight="1">
      <c r="A63" s="56"/>
      <c r="B63" s="15" t="s">
        <v>737</v>
      </c>
      <c r="C63" s="24"/>
      <c r="D63" s="24"/>
      <c r="E63" s="24"/>
      <c r="F63" s="24"/>
      <c r="G63" s="24"/>
      <c r="H63" s="24"/>
      <c r="I63" s="24"/>
      <c r="J63" s="24"/>
      <c r="K63" s="24"/>
      <c r="L63" s="24"/>
      <c r="M63" s="24"/>
      <c r="N63" s="24"/>
      <c r="O63" s="24"/>
      <c r="P63" s="24"/>
    </row>
    <row r="64" spans="1:16" s="17" customFormat="1" ht="16.5" customHeight="1">
      <c r="A64" s="52"/>
      <c r="B64" s="22" t="s">
        <v>887</v>
      </c>
      <c r="C64" s="24"/>
      <c r="D64" s="24"/>
      <c r="E64" s="24"/>
      <c r="F64" s="24"/>
      <c r="G64" s="24"/>
      <c r="H64" s="24"/>
      <c r="I64" s="24"/>
      <c r="J64" s="24"/>
      <c r="K64" s="24"/>
      <c r="L64" s="24"/>
      <c r="M64" s="24"/>
      <c r="N64" s="24"/>
      <c r="O64" s="24"/>
      <c r="P64" s="24"/>
    </row>
    <row r="65" spans="1:16" ht="16.5" customHeight="1">
      <c r="A65" s="52"/>
      <c r="B65" s="54"/>
      <c r="C65" s="25"/>
      <c r="D65" s="25"/>
      <c r="E65" s="25"/>
      <c r="F65" s="25"/>
      <c r="G65" s="24"/>
      <c r="H65" s="24"/>
      <c r="I65" s="24"/>
      <c r="J65" s="24"/>
      <c r="K65" s="24"/>
      <c r="L65" s="24"/>
      <c r="M65" s="24"/>
      <c r="N65" s="24"/>
      <c r="O65" s="24"/>
      <c r="P65" s="24"/>
    </row>
    <row r="66" spans="1:16" ht="16.5" customHeight="1">
      <c r="A66" s="52"/>
      <c r="B66" s="54"/>
      <c r="C66" s="25"/>
      <c r="D66" s="25"/>
      <c r="E66" s="25"/>
      <c r="F66" s="25"/>
      <c r="G66" s="24"/>
      <c r="H66" s="24"/>
      <c r="I66" s="24"/>
      <c r="J66" s="24"/>
      <c r="K66" s="24"/>
      <c r="L66" s="24"/>
      <c r="M66" s="24"/>
      <c r="N66" s="24"/>
      <c r="O66" s="24"/>
      <c r="P66" s="24"/>
    </row>
  </sheetData>
  <mergeCells count="40">
    <mergeCell ref="I40:J40"/>
    <mergeCell ref="K40:L40"/>
    <mergeCell ref="M40:N40"/>
    <mergeCell ref="O40:P40"/>
    <mergeCell ref="A40:B40"/>
    <mergeCell ref="C40:D40"/>
    <mergeCell ref="E40:F40"/>
    <mergeCell ref="G40:H40"/>
    <mergeCell ref="O37:P37"/>
    <mergeCell ref="C38:D38"/>
    <mergeCell ref="E38:F39"/>
    <mergeCell ref="G38:H39"/>
    <mergeCell ref="I38:J39"/>
    <mergeCell ref="K38:L39"/>
    <mergeCell ref="M38:N39"/>
    <mergeCell ref="O38:P38"/>
    <mergeCell ref="C39:D39"/>
    <mergeCell ref="O39:P39"/>
    <mergeCell ref="E15:F15"/>
    <mergeCell ref="M15:N15"/>
    <mergeCell ref="A37:B39"/>
    <mergeCell ref="C37:N37"/>
    <mergeCell ref="I14:J14"/>
    <mergeCell ref="K14:L14"/>
    <mergeCell ref="M14:N14"/>
    <mergeCell ref="O14:P14"/>
    <mergeCell ref="A14:B14"/>
    <mergeCell ref="C14:D14"/>
    <mergeCell ref="E14:F14"/>
    <mergeCell ref="G14:H14"/>
    <mergeCell ref="A11:B13"/>
    <mergeCell ref="C11:P11"/>
    <mergeCell ref="C12:D12"/>
    <mergeCell ref="E12:F13"/>
    <mergeCell ref="G12:H13"/>
    <mergeCell ref="I12:J13"/>
    <mergeCell ref="K12:L13"/>
    <mergeCell ref="M12:N13"/>
    <mergeCell ref="O12:P13"/>
    <mergeCell ref="C13:D13"/>
  </mergeCells>
  <printOptions horizontalCentered="1"/>
  <pageMargins left="0.7480314960629921" right="0.7480314960629921" top="0.3937007874015748" bottom="0.3937007874015748" header="0.3937007874015748" footer="0.3937007874015748"/>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CU73"/>
  <sheetViews>
    <sheetView zoomScale="65" zoomScaleNormal="65" workbookViewId="0" topLeftCell="A61">
      <selection activeCell="AD85" sqref="AD85:BS85"/>
    </sheetView>
  </sheetViews>
  <sheetFormatPr defaultColWidth="9.00390625" defaultRowHeight="19.5" customHeight="1"/>
  <cols>
    <col min="1" max="1" width="5.50390625" style="428" customWidth="1"/>
    <col min="2" max="2" width="27.875" style="428" customWidth="1"/>
    <col min="3" max="4" width="1.12109375" style="428" customWidth="1"/>
    <col min="5" max="6" width="1.12109375" style="429" customWidth="1"/>
    <col min="7" max="7" width="1.12109375" style="430" customWidth="1"/>
    <col min="8" max="9" width="1.12109375" style="429" customWidth="1"/>
    <col min="10" max="10" width="1.12109375" style="430" customWidth="1"/>
    <col min="11" max="12" width="1.12109375" style="429" customWidth="1"/>
    <col min="13" max="13" width="1.12109375" style="430" customWidth="1"/>
    <col min="14" max="15" width="1.12109375" style="429" customWidth="1"/>
    <col min="16" max="16" width="1.12109375" style="430" customWidth="1"/>
    <col min="17" max="18" width="1.12109375" style="429" customWidth="1"/>
    <col min="19" max="19" width="1.12109375" style="430" customWidth="1"/>
    <col min="20" max="99" width="1.12109375" style="429" customWidth="1"/>
    <col min="100" max="101" width="7.625" style="429" customWidth="1"/>
    <col min="102" max="16384" width="9.00390625" style="429" customWidth="1"/>
  </cols>
  <sheetData>
    <row r="1" spans="1:19" s="423" customFormat="1" ht="16.5" customHeight="1">
      <c r="A1" s="427"/>
      <c r="B1" s="240"/>
      <c r="C1" s="240"/>
      <c r="D1" s="240"/>
      <c r="G1" s="424"/>
      <c r="J1" s="424"/>
      <c r="M1" s="424"/>
      <c r="P1" s="424"/>
      <c r="S1" s="424"/>
    </row>
    <row r="2" spans="1:99" s="423" customFormat="1" ht="19.5" customHeight="1">
      <c r="A2" s="592" t="s">
        <v>383</v>
      </c>
      <c r="B2" s="575"/>
      <c r="E2" s="575"/>
      <c r="F2" s="575"/>
      <c r="G2" s="575"/>
      <c r="H2" s="575"/>
      <c r="I2" s="575"/>
      <c r="J2" s="576"/>
      <c r="K2" s="575"/>
      <c r="L2" s="577"/>
      <c r="M2" s="577"/>
      <c r="N2" s="577"/>
      <c r="O2" s="577"/>
      <c r="P2" s="577"/>
      <c r="Q2" s="577"/>
      <c r="R2" s="577"/>
      <c r="S2" s="577"/>
      <c r="T2" s="577"/>
      <c r="U2" s="577"/>
      <c r="V2" s="577"/>
      <c r="W2" s="577"/>
      <c r="X2" s="577"/>
      <c r="Y2" s="577"/>
      <c r="Z2" s="577"/>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3" t="s">
        <v>902</v>
      </c>
    </row>
    <row r="3" spans="1:99" s="423" customFormat="1" ht="18" customHeight="1">
      <c r="A3" s="593" t="s">
        <v>126</v>
      </c>
      <c r="J3" s="424"/>
      <c r="L3" s="60"/>
      <c r="M3" s="60"/>
      <c r="N3" s="60"/>
      <c r="O3" s="60"/>
      <c r="P3" s="60"/>
      <c r="Q3" s="60"/>
      <c r="R3" s="60"/>
      <c r="S3" s="60"/>
      <c r="T3" s="60"/>
      <c r="U3" s="60"/>
      <c r="V3" s="60"/>
      <c r="W3" s="60"/>
      <c r="X3" s="60"/>
      <c r="Y3" s="60"/>
      <c r="Z3" s="60"/>
      <c r="CU3" s="239" t="s">
        <v>903</v>
      </c>
    </row>
    <row r="4" spans="1:99" s="423" customFormat="1" ht="18" customHeight="1">
      <c r="A4" s="594" t="s">
        <v>29</v>
      </c>
      <c r="B4" s="425"/>
      <c r="C4" s="425"/>
      <c r="D4" s="425"/>
      <c r="E4" s="425"/>
      <c r="F4" s="425"/>
      <c r="G4" s="425"/>
      <c r="H4" s="425"/>
      <c r="I4" s="425"/>
      <c r="J4" s="426"/>
      <c r="K4" s="425"/>
      <c r="L4" s="74"/>
      <c r="M4" s="74"/>
      <c r="N4" s="74"/>
      <c r="O4" s="74"/>
      <c r="P4" s="74"/>
      <c r="Q4" s="74"/>
      <c r="R4" s="74"/>
      <c r="S4" s="74"/>
      <c r="T4" s="74"/>
      <c r="U4" s="74"/>
      <c r="V4" s="74"/>
      <c r="W4" s="74"/>
      <c r="X4" s="74"/>
      <c r="Y4" s="74"/>
      <c r="Z4" s="74"/>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153" t="s">
        <v>904</v>
      </c>
    </row>
    <row r="5" spans="1:10" s="423" customFormat="1" ht="16.5" customHeight="1">
      <c r="A5" s="427"/>
      <c r="B5" s="240"/>
      <c r="C5" s="240"/>
      <c r="G5" s="424"/>
      <c r="J5" s="424"/>
    </row>
    <row r="6" spans="1:19" s="423" customFormat="1" ht="14.25" customHeight="1">
      <c r="A6" s="427"/>
      <c r="B6" s="240"/>
      <c r="C6" s="240"/>
      <c r="D6" s="240"/>
      <c r="G6" s="424"/>
      <c r="J6" s="424"/>
      <c r="M6" s="424"/>
      <c r="P6" s="424"/>
      <c r="S6" s="424"/>
    </row>
    <row r="7" spans="1:19" s="423" customFormat="1" ht="17.25" customHeight="1">
      <c r="A7" s="135" t="s">
        <v>482</v>
      </c>
      <c r="B7" s="7" t="s">
        <v>483</v>
      </c>
      <c r="C7" s="240"/>
      <c r="D7" s="240"/>
      <c r="G7" s="424"/>
      <c r="J7" s="424"/>
      <c r="M7" s="424"/>
      <c r="P7" s="424"/>
      <c r="S7" s="424"/>
    </row>
    <row r="8" spans="1:2" ht="17.25" customHeight="1">
      <c r="A8" s="80"/>
      <c r="B8" s="9" t="s">
        <v>484</v>
      </c>
    </row>
    <row r="9" spans="1:2" ht="17.25" customHeight="1">
      <c r="A9" s="27"/>
      <c r="B9" s="27" t="s">
        <v>485</v>
      </c>
    </row>
    <row r="10" spans="1:99" ht="17.25" customHeight="1">
      <c r="A10" s="427"/>
      <c r="B10" s="431"/>
      <c r="C10" s="431"/>
      <c r="D10" s="431"/>
      <c r="CU10" s="284" t="s">
        <v>802</v>
      </c>
    </row>
    <row r="11" spans="1:99" s="432" customFormat="1" ht="18" customHeight="1">
      <c r="A11" s="701" t="s">
        <v>487</v>
      </c>
      <c r="B11" s="775"/>
      <c r="C11" s="837" t="s">
        <v>488</v>
      </c>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8"/>
      <c r="AY11" s="838"/>
      <c r="AZ11" s="838"/>
      <c r="BA11" s="838"/>
      <c r="BB11" s="838"/>
      <c r="BC11" s="838"/>
      <c r="BD11" s="838"/>
      <c r="BE11" s="838"/>
      <c r="BF11" s="838"/>
      <c r="BG11" s="838"/>
      <c r="BH11" s="838"/>
      <c r="BI11" s="838"/>
      <c r="BJ11" s="838"/>
      <c r="BK11" s="838"/>
      <c r="BL11" s="838"/>
      <c r="BM11" s="838"/>
      <c r="BN11" s="838"/>
      <c r="BO11" s="838"/>
      <c r="BP11" s="838"/>
      <c r="BQ11" s="838"/>
      <c r="BR11" s="838"/>
      <c r="BS11" s="838"/>
      <c r="BT11" s="838"/>
      <c r="BU11" s="838"/>
      <c r="BV11" s="838"/>
      <c r="BW11" s="838"/>
      <c r="BX11" s="838"/>
      <c r="BY11" s="838"/>
      <c r="BZ11" s="838"/>
      <c r="CA11" s="838"/>
      <c r="CB11" s="838"/>
      <c r="CC11" s="838"/>
      <c r="CD11" s="838"/>
      <c r="CE11" s="838"/>
      <c r="CF11" s="838"/>
      <c r="CG11" s="838"/>
      <c r="CH11" s="838"/>
      <c r="CI11" s="838"/>
      <c r="CJ11" s="838"/>
      <c r="CK11" s="838"/>
      <c r="CL11" s="838"/>
      <c r="CM11" s="838"/>
      <c r="CN11" s="838"/>
      <c r="CO11" s="838"/>
      <c r="CP11" s="838"/>
      <c r="CQ11" s="838"/>
      <c r="CR11" s="838"/>
      <c r="CS11" s="838"/>
      <c r="CT11" s="838"/>
      <c r="CU11" s="838"/>
    </row>
    <row r="12" spans="1:99" s="433" customFormat="1" ht="18.75" customHeight="1">
      <c r="A12" s="776"/>
      <c r="B12" s="777"/>
      <c r="C12" s="839" t="s">
        <v>127</v>
      </c>
      <c r="D12" s="790"/>
      <c r="E12" s="790"/>
      <c r="F12" s="790"/>
      <c r="G12" s="790"/>
      <c r="H12" s="790"/>
      <c r="I12" s="790"/>
      <c r="J12" s="790"/>
      <c r="K12" s="839" t="s">
        <v>489</v>
      </c>
      <c r="L12" s="790"/>
      <c r="M12" s="790"/>
      <c r="N12" s="790"/>
      <c r="O12" s="790"/>
      <c r="P12" s="790"/>
      <c r="Q12" s="790"/>
      <c r="R12" s="790"/>
      <c r="S12" s="839" t="s">
        <v>280</v>
      </c>
      <c r="T12" s="790"/>
      <c r="U12" s="790"/>
      <c r="V12" s="790"/>
      <c r="W12" s="790"/>
      <c r="X12" s="790"/>
      <c r="Y12" s="790"/>
      <c r="Z12" s="790"/>
      <c r="AA12" s="839" t="s">
        <v>490</v>
      </c>
      <c r="AB12" s="790"/>
      <c r="AC12" s="790"/>
      <c r="AD12" s="790"/>
      <c r="AE12" s="790"/>
      <c r="AF12" s="790"/>
      <c r="AG12" s="790"/>
      <c r="AH12" s="790"/>
      <c r="AI12" s="839" t="s">
        <v>491</v>
      </c>
      <c r="AJ12" s="790"/>
      <c r="AK12" s="790"/>
      <c r="AL12" s="790"/>
      <c r="AM12" s="790"/>
      <c r="AN12" s="790"/>
      <c r="AO12" s="790"/>
      <c r="AP12" s="790"/>
      <c r="AQ12" s="839" t="s">
        <v>492</v>
      </c>
      <c r="AR12" s="790"/>
      <c r="AS12" s="790"/>
      <c r="AT12" s="790"/>
      <c r="AU12" s="790"/>
      <c r="AV12" s="790"/>
      <c r="AW12" s="790"/>
      <c r="AX12" s="790"/>
      <c r="AY12" s="839" t="s">
        <v>493</v>
      </c>
      <c r="AZ12" s="790"/>
      <c r="BA12" s="790"/>
      <c r="BB12" s="790"/>
      <c r="BC12" s="790"/>
      <c r="BD12" s="790"/>
      <c r="BE12" s="790"/>
      <c r="BF12" s="790"/>
      <c r="BG12" s="839" t="s">
        <v>494</v>
      </c>
      <c r="BH12" s="790"/>
      <c r="BI12" s="790"/>
      <c r="BJ12" s="790"/>
      <c r="BK12" s="790"/>
      <c r="BL12" s="790"/>
      <c r="BM12" s="790"/>
      <c r="BN12" s="790"/>
      <c r="BO12" s="839" t="s">
        <v>495</v>
      </c>
      <c r="BP12" s="790"/>
      <c r="BQ12" s="790"/>
      <c r="BR12" s="790"/>
      <c r="BS12" s="790"/>
      <c r="BT12" s="790"/>
      <c r="BU12" s="790"/>
      <c r="BV12" s="790"/>
      <c r="BW12" s="839" t="s">
        <v>496</v>
      </c>
      <c r="BX12" s="790"/>
      <c r="BY12" s="790"/>
      <c r="BZ12" s="790"/>
      <c r="CA12" s="790"/>
      <c r="CB12" s="790"/>
      <c r="CC12" s="790"/>
      <c r="CD12" s="790"/>
      <c r="CE12" s="839" t="s">
        <v>497</v>
      </c>
      <c r="CF12" s="790"/>
      <c r="CG12" s="790"/>
      <c r="CH12" s="790"/>
      <c r="CI12" s="790"/>
      <c r="CJ12" s="790"/>
      <c r="CK12" s="790"/>
      <c r="CL12" s="790"/>
      <c r="CM12" s="832" t="s">
        <v>128</v>
      </c>
      <c r="CN12" s="833"/>
      <c r="CO12" s="833"/>
      <c r="CP12" s="833"/>
      <c r="CQ12" s="833"/>
      <c r="CR12" s="833"/>
      <c r="CS12" s="833"/>
      <c r="CT12" s="833"/>
      <c r="CU12" s="833"/>
    </row>
    <row r="13" spans="1:99" s="432" customFormat="1" ht="27" customHeight="1">
      <c r="A13" s="776"/>
      <c r="B13" s="777"/>
      <c r="C13" s="790" t="s">
        <v>129</v>
      </c>
      <c r="D13" s="790"/>
      <c r="E13" s="790"/>
      <c r="F13" s="790"/>
      <c r="G13" s="790"/>
      <c r="H13" s="790"/>
      <c r="I13" s="790"/>
      <c r="J13" s="790"/>
      <c r="K13" s="789" t="s">
        <v>498</v>
      </c>
      <c r="L13" s="789"/>
      <c r="M13" s="789"/>
      <c r="N13" s="789"/>
      <c r="O13" s="789"/>
      <c r="P13" s="789"/>
      <c r="Q13" s="789"/>
      <c r="R13" s="789"/>
      <c r="S13" s="789" t="s">
        <v>283</v>
      </c>
      <c r="T13" s="789"/>
      <c r="U13" s="789"/>
      <c r="V13" s="789"/>
      <c r="W13" s="789"/>
      <c r="X13" s="789"/>
      <c r="Y13" s="789"/>
      <c r="Z13" s="789"/>
      <c r="AA13" s="790" t="s">
        <v>499</v>
      </c>
      <c r="AB13" s="790"/>
      <c r="AC13" s="790"/>
      <c r="AD13" s="790"/>
      <c r="AE13" s="790"/>
      <c r="AF13" s="790"/>
      <c r="AG13" s="790"/>
      <c r="AH13" s="790"/>
      <c r="AI13" s="790" t="s">
        <v>284</v>
      </c>
      <c r="AJ13" s="790"/>
      <c r="AK13" s="790"/>
      <c r="AL13" s="790"/>
      <c r="AM13" s="790"/>
      <c r="AN13" s="790"/>
      <c r="AO13" s="790"/>
      <c r="AP13" s="790"/>
      <c r="AQ13" s="789" t="s">
        <v>500</v>
      </c>
      <c r="AR13" s="789"/>
      <c r="AS13" s="789"/>
      <c r="AT13" s="789"/>
      <c r="AU13" s="789"/>
      <c r="AV13" s="789"/>
      <c r="AW13" s="789"/>
      <c r="AX13" s="789"/>
      <c r="AY13" s="789" t="s">
        <v>501</v>
      </c>
      <c r="AZ13" s="789"/>
      <c r="BA13" s="789"/>
      <c r="BB13" s="789"/>
      <c r="BC13" s="789"/>
      <c r="BD13" s="789"/>
      <c r="BE13" s="789"/>
      <c r="BF13" s="789"/>
      <c r="BG13" s="790" t="s">
        <v>502</v>
      </c>
      <c r="BH13" s="790"/>
      <c r="BI13" s="790"/>
      <c r="BJ13" s="790"/>
      <c r="BK13" s="790"/>
      <c r="BL13" s="790"/>
      <c r="BM13" s="790"/>
      <c r="BN13" s="811"/>
      <c r="BO13" s="834" t="s">
        <v>503</v>
      </c>
      <c r="BP13" s="835"/>
      <c r="BQ13" s="835"/>
      <c r="BR13" s="835"/>
      <c r="BS13" s="835"/>
      <c r="BT13" s="835"/>
      <c r="BU13" s="835"/>
      <c r="BV13" s="836"/>
      <c r="BW13" s="840" t="s">
        <v>504</v>
      </c>
      <c r="BX13" s="790"/>
      <c r="BY13" s="790"/>
      <c r="BZ13" s="790"/>
      <c r="CA13" s="790"/>
      <c r="CB13" s="790"/>
      <c r="CC13" s="790"/>
      <c r="CD13" s="790"/>
      <c r="CE13" s="790" t="s">
        <v>505</v>
      </c>
      <c r="CF13" s="790"/>
      <c r="CG13" s="790"/>
      <c r="CH13" s="790"/>
      <c r="CI13" s="790"/>
      <c r="CJ13" s="790"/>
      <c r="CK13" s="790"/>
      <c r="CL13" s="790"/>
      <c r="CM13" s="811" t="s">
        <v>130</v>
      </c>
      <c r="CN13" s="824"/>
      <c r="CO13" s="824"/>
      <c r="CP13" s="824"/>
      <c r="CQ13" s="824"/>
      <c r="CR13" s="824"/>
      <c r="CS13" s="824"/>
      <c r="CT13" s="824"/>
      <c r="CU13" s="824"/>
    </row>
    <row r="14" spans="1:99" s="432" customFormat="1" ht="27" customHeight="1">
      <c r="A14" s="778"/>
      <c r="B14" s="779"/>
      <c r="C14" s="825"/>
      <c r="D14" s="826"/>
      <c r="E14" s="826"/>
      <c r="F14" s="826"/>
      <c r="G14" s="826"/>
      <c r="H14" s="826"/>
      <c r="I14" s="826"/>
      <c r="J14" s="827"/>
      <c r="K14" s="789" t="s">
        <v>506</v>
      </c>
      <c r="L14" s="789"/>
      <c r="M14" s="789"/>
      <c r="N14" s="789"/>
      <c r="O14" s="789"/>
      <c r="P14" s="789"/>
      <c r="Q14" s="789"/>
      <c r="R14" s="789"/>
      <c r="S14" s="828" t="s">
        <v>287</v>
      </c>
      <c r="T14" s="829"/>
      <c r="U14" s="829"/>
      <c r="V14" s="829"/>
      <c r="W14" s="829"/>
      <c r="X14" s="829"/>
      <c r="Y14" s="829"/>
      <c r="Z14" s="830"/>
      <c r="AA14" s="795" t="s">
        <v>507</v>
      </c>
      <c r="AB14" s="795"/>
      <c r="AC14" s="795"/>
      <c r="AD14" s="795"/>
      <c r="AE14" s="795"/>
      <c r="AF14" s="795"/>
      <c r="AG14" s="795"/>
      <c r="AH14" s="795"/>
      <c r="AI14" s="795"/>
      <c r="AJ14" s="795"/>
      <c r="AK14" s="795"/>
      <c r="AL14" s="795"/>
      <c r="AM14" s="795"/>
      <c r="AN14" s="795"/>
      <c r="AO14" s="795"/>
      <c r="AP14" s="795"/>
      <c r="AQ14" s="789" t="s">
        <v>508</v>
      </c>
      <c r="AR14" s="789"/>
      <c r="AS14" s="789"/>
      <c r="AT14" s="789"/>
      <c r="AU14" s="789"/>
      <c r="AV14" s="789"/>
      <c r="AW14" s="789"/>
      <c r="AX14" s="789"/>
      <c r="AY14" s="789" t="s">
        <v>509</v>
      </c>
      <c r="AZ14" s="789"/>
      <c r="BA14" s="789"/>
      <c r="BB14" s="789"/>
      <c r="BC14" s="789"/>
      <c r="BD14" s="789"/>
      <c r="BE14" s="789"/>
      <c r="BF14" s="789"/>
      <c r="BG14" s="831" t="s">
        <v>510</v>
      </c>
      <c r="BH14" s="831"/>
      <c r="BI14" s="831"/>
      <c r="BJ14" s="831"/>
      <c r="BK14" s="831"/>
      <c r="BL14" s="831"/>
      <c r="BM14" s="831"/>
      <c r="BN14" s="831"/>
      <c r="BO14" s="828" t="s">
        <v>511</v>
      </c>
      <c r="BP14" s="829"/>
      <c r="BQ14" s="829"/>
      <c r="BR14" s="829"/>
      <c r="BS14" s="829"/>
      <c r="BT14" s="829"/>
      <c r="BU14" s="829"/>
      <c r="BV14" s="830"/>
      <c r="BW14" s="795" t="s">
        <v>512</v>
      </c>
      <c r="BX14" s="795"/>
      <c r="BY14" s="795"/>
      <c r="BZ14" s="795"/>
      <c r="CA14" s="795"/>
      <c r="CB14" s="795"/>
      <c r="CC14" s="795"/>
      <c r="CD14" s="795"/>
      <c r="CE14" s="790" t="s">
        <v>513</v>
      </c>
      <c r="CF14" s="790"/>
      <c r="CG14" s="790"/>
      <c r="CH14" s="790"/>
      <c r="CI14" s="790"/>
      <c r="CJ14" s="790"/>
      <c r="CK14" s="790"/>
      <c r="CL14" s="790"/>
      <c r="CM14" s="818" t="s">
        <v>38</v>
      </c>
      <c r="CN14" s="819"/>
      <c r="CO14" s="819"/>
      <c r="CP14" s="819"/>
      <c r="CQ14" s="819"/>
      <c r="CR14" s="819"/>
      <c r="CS14" s="819"/>
      <c r="CT14" s="819"/>
      <c r="CU14" s="819"/>
    </row>
    <row r="15" spans="1:99" s="433" customFormat="1" ht="17.25" customHeight="1">
      <c r="A15" s="820">
        <v>1</v>
      </c>
      <c r="B15" s="821"/>
      <c r="C15" s="822">
        <v>2</v>
      </c>
      <c r="D15" s="822"/>
      <c r="E15" s="822"/>
      <c r="F15" s="822"/>
      <c r="G15" s="822"/>
      <c r="H15" s="822"/>
      <c r="I15" s="822"/>
      <c r="J15" s="822"/>
      <c r="K15" s="822">
        <f>C15+1</f>
        <v>3</v>
      </c>
      <c r="L15" s="822"/>
      <c r="M15" s="822"/>
      <c r="N15" s="822"/>
      <c r="O15" s="822"/>
      <c r="P15" s="822"/>
      <c r="Q15" s="822"/>
      <c r="R15" s="822"/>
      <c r="S15" s="822">
        <f>K15+1</f>
        <v>4</v>
      </c>
      <c r="T15" s="822"/>
      <c r="U15" s="822"/>
      <c r="V15" s="822"/>
      <c r="W15" s="822"/>
      <c r="X15" s="822"/>
      <c r="Y15" s="822"/>
      <c r="Z15" s="822"/>
      <c r="AA15" s="822">
        <f>S15+1</f>
        <v>5</v>
      </c>
      <c r="AB15" s="822"/>
      <c r="AC15" s="822"/>
      <c r="AD15" s="822"/>
      <c r="AE15" s="822"/>
      <c r="AF15" s="822"/>
      <c r="AG15" s="822"/>
      <c r="AH15" s="822"/>
      <c r="AI15" s="822">
        <f>AA15+1</f>
        <v>6</v>
      </c>
      <c r="AJ15" s="822"/>
      <c r="AK15" s="822"/>
      <c r="AL15" s="822"/>
      <c r="AM15" s="822"/>
      <c r="AN15" s="822"/>
      <c r="AO15" s="822"/>
      <c r="AP15" s="822"/>
      <c r="AQ15" s="822">
        <f>AI15+1</f>
        <v>7</v>
      </c>
      <c r="AR15" s="822"/>
      <c r="AS15" s="822"/>
      <c r="AT15" s="822"/>
      <c r="AU15" s="822"/>
      <c r="AV15" s="822"/>
      <c r="AW15" s="822"/>
      <c r="AX15" s="822"/>
      <c r="AY15" s="822">
        <f>AQ15+1</f>
        <v>8</v>
      </c>
      <c r="AZ15" s="822"/>
      <c r="BA15" s="822"/>
      <c r="BB15" s="822"/>
      <c r="BC15" s="822"/>
      <c r="BD15" s="822"/>
      <c r="BE15" s="822"/>
      <c r="BF15" s="822"/>
      <c r="BG15" s="823">
        <f>AY15+1</f>
        <v>9</v>
      </c>
      <c r="BH15" s="823"/>
      <c r="BI15" s="823"/>
      <c r="BJ15" s="823"/>
      <c r="BK15" s="823"/>
      <c r="BL15" s="823"/>
      <c r="BM15" s="823"/>
      <c r="BN15" s="823"/>
      <c r="BO15" s="822">
        <f>BG15+1</f>
        <v>10</v>
      </c>
      <c r="BP15" s="822"/>
      <c r="BQ15" s="822"/>
      <c r="BR15" s="822"/>
      <c r="BS15" s="822"/>
      <c r="BT15" s="822"/>
      <c r="BU15" s="822"/>
      <c r="BV15" s="822"/>
      <c r="BW15" s="822">
        <f>BO15+1</f>
        <v>11</v>
      </c>
      <c r="BX15" s="822"/>
      <c r="BY15" s="822"/>
      <c r="BZ15" s="822"/>
      <c r="CA15" s="822"/>
      <c r="CB15" s="822"/>
      <c r="CC15" s="822"/>
      <c r="CD15" s="822"/>
      <c r="CE15" s="822">
        <f>BW15+1</f>
        <v>12</v>
      </c>
      <c r="CF15" s="822"/>
      <c r="CG15" s="822"/>
      <c r="CH15" s="822"/>
      <c r="CI15" s="822"/>
      <c r="CJ15" s="822"/>
      <c r="CK15" s="822"/>
      <c r="CL15" s="822"/>
      <c r="CM15" s="813">
        <f>CE15+1</f>
        <v>13</v>
      </c>
      <c r="CN15" s="814"/>
      <c r="CO15" s="814"/>
      <c r="CP15" s="814"/>
      <c r="CQ15" s="814"/>
      <c r="CR15" s="814"/>
      <c r="CS15" s="814"/>
      <c r="CT15" s="814"/>
      <c r="CU15" s="814"/>
    </row>
    <row r="16" spans="1:99" ht="9" customHeight="1">
      <c r="A16" s="240"/>
      <c r="B16" s="240"/>
      <c r="C16" s="815"/>
      <c r="D16" s="815"/>
      <c r="E16" s="815"/>
      <c r="F16" s="815"/>
      <c r="G16" s="815"/>
      <c r="H16" s="815"/>
      <c r="I16" s="815"/>
      <c r="J16" s="429"/>
      <c r="K16" s="815"/>
      <c r="L16" s="815"/>
      <c r="M16" s="815"/>
      <c r="N16" s="815"/>
      <c r="O16" s="815"/>
      <c r="P16" s="815"/>
      <c r="Q16" s="815"/>
      <c r="S16" s="816"/>
      <c r="T16" s="816"/>
      <c r="U16" s="816"/>
      <c r="V16" s="816"/>
      <c r="W16" s="816"/>
      <c r="X16" s="816"/>
      <c r="Y16" s="816"/>
      <c r="AA16" s="815"/>
      <c r="AB16" s="815"/>
      <c r="AC16" s="815"/>
      <c r="AD16" s="815"/>
      <c r="AE16" s="815"/>
      <c r="AF16" s="815"/>
      <c r="AG16" s="815"/>
      <c r="AI16" s="816"/>
      <c r="AJ16" s="816"/>
      <c r="AK16" s="816"/>
      <c r="AL16" s="816"/>
      <c r="AM16" s="816"/>
      <c r="AN16" s="816"/>
      <c r="AO16" s="816"/>
      <c r="AQ16" s="815"/>
      <c r="AR16" s="815"/>
      <c r="AS16" s="815"/>
      <c r="AT16" s="815"/>
      <c r="AU16" s="815"/>
      <c r="AV16" s="815"/>
      <c r="AW16" s="815"/>
      <c r="AY16" s="815"/>
      <c r="AZ16" s="815"/>
      <c r="BA16" s="815"/>
      <c r="BB16" s="815"/>
      <c r="BC16" s="815"/>
      <c r="BD16" s="815"/>
      <c r="BE16" s="815"/>
      <c r="BG16" s="817"/>
      <c r="BH16" s="817"/>
      <c r="BI16" s="817"/>
      <c r="BJ16" s="817"/>
      <c r="BK16" s="817"/>
      <c r="BL16" s="817"/>
      <c r="BM16" s="817"/>
      <c r="BN16" s="436"/>
      <c r="BO16" s="815"/>
      <c r="BP16" s="815"/>
      <c r="BQ16" s="815"/>
      <c r="BR16" s="815"/>
      <c r="BS16" s="815"/>
      <c r="BT16" s="815"/>
      <c r="BU16" s="815"/>
      <c r="BW16" s="815"/>
      <c r="BX16" s="815"/>
      <c r="BY16" s="815"/>
      <c r="BZ16" s="815"/>
      <c r="CA16" s="815"/>
      <c r="CB16" s="815"/>
      <c r="CC16" s="815"/>
      <c r="CE16" s="815"/>
      <c r="CF16" s="815"/>
      <c r="CG16" s="815"/>
      <c r="CH16" s="815"/>
      <c r="CI16" s="815"/>
      <c r="CJ16" s="815"/>
      <c r="CK16" s="815"/>
      <c r="CM16" s="675"/>
      <c r="CN16" s="675"/>
      <c r="CO16" s="675"/>
      <c r="CP16" s="675"/>
      <c r="CQ16" s="675"/>
      <c r="CR16" s="675"/>
      <c r="CS16" s="675"/>
      <c r="CT16" s="436"/>
      <c r="CU16" s="436"/>
    </row>
    <row r="17" spans="1:99" s="69" customFormat="1" ht="18.75" customHeight="1">
      <c r="A17" s="9">
        <v>2000</v>
      </c>
      <c r="B17" s="60"/>
      <c r="C17" s="798">
        <v>7275</v>
      </c>
      <c r="D17" s="798"/>
      <c r="E17" s="798"/>
      <c r="F17" s="798"/>
      <c r="G17" s="798"/>
      <c r="H17" s="798"/>
      <c r="I17" s="491"/>
      <c r="J17" s="204"/>
      <c r="K17" s="797">
        <v>423</v>
      </c>
      <c r="L17" s="797"/>
      <c r="M17" s="797"/>
      <c r="N17" s="797"/>
      <c r="O17" s="797"/>
      <c r="P17" s="797"/>
      <c r="Q17" s="510"/>
      <c r="R17" s="204"/>
      <c r="S17" s="798">
        <v>390</v>
      </c>
      <c r="T17" s="798"/>
      <c r="U17" s="798"/>
      <c r="V17" s="798"/>
      <c r="W17" s="798"/>
      <c r="X17" s="798"/>
      <c r="Y17" s="510"/>
      <c r="Z17" s="204"/>
      <c r="AA17" s="798">
        <v>4387</v>
      </c>
      <c r="AB17" s="798"/>
      <c r="AC17" s="798"/>
      <c r="AD17" s="798"/>
      <c r="AE17" s="798"/>
      <c r="AF17" s="798"/>
      <c r="AG17" s="491"/>
      <c r="AH17" s="204"/>
      <c r="AI17" s="798">
        <v>1245</v>
      </c>
      <c r="AJ17" s="798"/>
      <c r="AK17" s="798"/>
      <c r="AL17" s="798"/>
      <c r="AM17" s="798"/>
      <c r="AN17" s="798"/>
      <c r="AO17" s="491"/>
      <c r="AP17" s="204"/>
      <c r="AQ17" s="798">
        <v>96</v>
      </c>
      <c r="AR17" s="798"/>
      <c r="AS17" s="798"/>
      <c r="AT17" s="798"/>
      <c r="AU17" s="798"/>
      <c r="AV17" s="798"/>
      <c r="AW17" s="491"/>
      <c r="AX17" s="204"/>
      <c r="AY17" s="798">
        <v>49</v>
      </c>
      <c r="AZ17" s="798"/>
      <c r="BA17" s="798"/>
      <c r="BB17" s="798"/>
      <c r="BC17" s="798"/>
      <c r="BD17" s="798"/>
      <c r="BE17" s="491"/>
      <c r="BF17" s="204"/>
      <c r="BG17" s="812">
        <v>26</v>
      </c>
      <c r="BH17" s="812"/>
      <c r="BI17" s="812"/>
      <c r="BJ17" s="812"/>
      <c r="BK17" s="812"/>
      <c r="BL17" s="812"/>
      <c r="BM17" s="812"/>
      <c r="BN17" s="511"/>
      <c r="BO17" s="800">
        <v>30</v>
      </c>
      <c r="BP17" s="800"/>
      <c r="BQ17" s="800"/>
      <c r="BR17" s="800"/>
      <c r="BS17" s="800"/>
      <c r="BT17" s="800"/>
      <c r="BU17" s="510"/>
      <c r="BV17" s="204"/>
      <c r="BW17" s="797">
        <v>20</v>
      </c>
      <c r="BX17" s="797"/>
      <c r="BY17" s="797"/>
      <c r="BZ17" s="797"/>
      <c r="CA17" s="797"/>
      <c r="CB17" s="797"/>
      <c r="CC17" s="510"/>
      <c r="CD17" s="204"/>
      <c r="CE17" s="797">
        <v>571</v>
      </c>
      <c r="CF17" s="797"/>
      <c r="CG17" s="797"/>
      <c r="CH17" s="797"/>
      <c r="CI17" s="797"/>
      <c r="CJ17" s="797"/>
      <c r="CK17" s="510"/>
      <c r="CL17" s="204"/>
      <c r="CM17" s="801">
        <f>C17-SUM(K17:CJ17)</f>
        <v>38</v>
      </c>
      <c r="CN17" s="801"/>
      <c r="CO17" s="801"/>
      <c r="CP17" s="801"/>
      <c r="CQ17" s="801"/>
      <c r="CR17" s="801"/>
      <c r="CS17" s="801"/>
      <c r="CT17" s="438"/>
      <c r="CU17" s="438"/>
    </row>
    <row r="18" spans="1:99" s="69" customFormat="1" ht="18.75" customHeight="1">
      <c r="A18" s="9">
        <v>2001</v>
      </c>
      <c r="B18" s="60"/>
      <c r="C18" s="798">
        <f>SUM(C20:H29)</f>
        <v>7531</v>
      </c>
      <c r="D18" s="798"/>
      <c r="E18" s="798"/>
      <c r="F18" s="798"/>
      <c r="G18" s="798"/>
      <c r="H18" s="798"/>
      <c r="I18" s="491"/>
      <c r="J18" s="204"/>
      <c r="K18" s="798">
        <f>SUM(K20:P29)</f>
        <v>207</v>
      </c>
      <c r="L18" s="798"/>
      <c r="M18" s="798"/>
      <c r="N18" s="798"/>
      <c r="O18" s="798"/>
      <c r="P18" s="798"/>
      <c r="Q18" s="510"/>
      <c r="R18" s="204"/>
      <c r="S18" s="798">
        <f>SUM(S20:X29)</f>
        <v>972</v>
      </c>
      <c r="T18" s="798"/>
      <c r="U18" s="798"/>
      <c r="V18" s="798"/>
      <c r="W18" s="798"/>
      <c r="X18" s="798"/>
      <c r="Y18" s="510"/>
      <c r="Z18" s="204"/>
      <c r="AA18" s="798">
        <f>SUM(AA20:AF29)</f>
        <v>4090</v>
      </c>
      <c r="AB18" s="798"/>
      <c r="AC18" s="798"/>
      <c r="AD18" s="798"/>
      <c r="AE18" s="798"/>
      <c r="AF18" s="798"/>
      <c r="AG18" s="491"/>
      <c r="AH18" s="204"/>
      <c r="AI18" s="798">
        <f>SUM(AI20:AN29)</f>
        <v>1192</v>
      </c>
      <c r="AJ18" s="798"/>
      <c r="AK18" s="798"/>
      <c r="AL18" s="798"/>
      <c r="AM18" s="798"/>
      <c r="AN18" s="798"/>
      <c r="AO18" s="491"/>
      <c r="AP18" s="204"/>
      <c r="AQ18" s="798">
        <f>SUM(AQ20:AV29)</f>
        <v>96</v>
      </c>
      <c r="AR18" s="798"/>
      <c r="AS18" s="798"/>
      <c r="AT18" s="798"/>
      <c r="AU18" s="798"/>
      <c r="AV18" s="798"/>
      <c r="AW18" s="491"/>
      <c r="AX18" s="204"/>
      <c r="AY18" s="798">
        <f>SUM(AY20:BD29)</f>
        <v>87</v>
      </c>
      <c r="AZ18" s="798"/>
      <c r="BA18" s="798"/>
      <c r="BB18" s="798"/>
      <c r="BC18" s="798"/>
      <c r="BD18" s="798"/>
      <c r="BE18" s="491"/>
      <c r="BF18" s="204"/>
      <c r="BG18" s="812">
        <f>SUM(BG20:BK29)</f>
        <v>37</v>
      </c>
      <c r="BH18" s="812"/>
      <c r="BI18" s="812"/>
      <c r="BJ18" s="812"/>
      <c r="BK18" s="812"/>
      <c r="BL18" s="812"/>
      <c r="BM18" s="812"/>
      <c r="BN18" s="511"/>
      <c r="BO18" s="798">
        <f>SUM(BO20:BT29)</f>
        <v>20</v>
      </c>
      <c r="BP18" s="798"/>
      <c r="BQ18" s="798"/>
      <c r="BR18" s="798"/>
      <c r="BS18" s="798"/>
      <c r="BT18" s="798"/>
      <c r="BU18" s="510"/>
      <c r="BV18" s="204"/>
      <c r="BW18" s="798">
        <f>SUM(BW20:CB29)</f>
        <v>32</v>
      </c>
      <c r="BX18" s="798"/>
      <c r="BY18" s="798"/>
      <c r="BZ18" s="798"/>
      <c r="CA18" s="798"/>
      <c r="CB18" s="798"/>
      <c r="CC18" s="510"/>
      <c r="CD18" s="204"/>
      <c r="CE18" s="798">
        <f>SUM(CE20:CJ29)</f>
        <v>761</v>
      </c>
      <c r="CF18" s="798"/>
      <c r="CG18" s="798"/>
      <c r="CH18" s="798"/>
      <c r="CI18" s="798"/>
      <c r="CJ18" s="798"/>
      <c r="CK18" s="510"/>
      <c r="CL18" s="204"/>
      <c r="CM18" s="801">
        <f>SUM(CM20:CS29)</f>
        <v>37</v>
      </c>
      <c r="CN18" s="801"/>
      <c r="CO18" s="801"/>
      <c r="CP18" s="801"/>
      <c r="CQ18" s="801"/>
      <c r="CR18" s="801"/>
      <c r="CS18" s="801"/>
      <c r="CT18" s="438"/>
      <c r="CU18" s="438"/>
    </row>
    <row r="19" spans="1:99" s="69" customFormat="1" ht="10.5" customHeight="1">
      <c r="A19" s="80"/>
      <c r="B19" s="60"/>
      <c r="C19" s="800"/>
      <c r="D19" s="800"/>
      <c r="E19" s="800"/>
      <c r="F19" s="800"/>
      <c r="G19" s="800"/>
      <c r="H19" s="800"/>
      <c r="I19" s="800"/>
      <c r="J19" s="204"/>
      <c r="K19" s="797"/>
      <c r="L19" s="797"/>
      <c r="M19" s="797"/>
      <c r="N19" s="797"/>
      <c r="O19" s="797"/>
      <c r="P19" s="797"/>
      <c r="Q19" s="510"/>
      <c r="R19" s="204"/>
      <c r="S19" s="798"/>
      <c r="T19" s="798"/>
      <c r="U19" s="798"/>
      <c r="V19" s="798"/>
      <c r="W19" s="798"/>
      <c r="X19" s="798"/>
      <c r="Y19" s="204"/>
      <c r="Z19" s="204"/>
      <c r="AA19" s="800"/>
      <c r="AB19" s="800"/>
      <c r="AC19" s="800"/>
      <c r="AD19" s="800"/>
      <c r="AE19" s="800"/>
      <c r="AF19" s="800"/>
      <c r="AG19" s="800"/>
      <c r="AH19" s="204"/>
      <c r="AI19" s="799"/>
      <c r="AJ19" s="799"/>
      <c r="AK19" s="799"/>
      <c r="AL19" s="799"/>
      <c r="AM19" s="799"/>
      <c r="AN19" s="799"/>
      <c r="AO19" s="799"/>
      <c r="AP19" s="204"/>
      <c r="AQ19" s="800"/>
      <c r="AR19" s="800"/>
      <c r="AS19" s="800"/>
      <c r="AT19" s="800"/>
      <c r="AU19" s="800"/>
      <c r="AV19" s="800"/>
      <c r="AW19" s="800"/>
      <c r="AX19" s="204"/>
      <c r="AY19" s="800"/>
      <c r="AZ19" s="800"/>
      <c r="BA19" s="800"/>
      <c r="BB19" s="800"/>
      <c r="BC19" s="800"/>
      <c r="BD19" s="800"/>
      <c r="BE19" s="800"/>
      <c r="BF19" s="204"/>
      <c r="BG19" s="801"/>
      <c r="BH19" s="801"/>
      <c r="BI19" s="801"/>
      <c r="BJ19" s="801"/>
      <c r="BK19" s="801"/>
      <c r="BL19" s="801"/>
      <c r="BM19" s="801"/>
      <c r="BN19" s="511"/>
      <c r="BO19" s="797"/>
      <c r="BP19" s="797"/>
      <c r="BQ19" s="797"/>
      <c r="BR19" s="797"/>
      <c r="BS19" s="797"/>
      <c r="BT19" s="797"/>
      <c r="BU19" s="510"/>
      <c r="BV19" s="204"/>
      <c r="BW19" s="797"/>
      <c r="BX19" s="797"/>
      <c r="BY19" s="797"/>
      <c r="BZ19" s="797"/>
      <c r="CA19" s="797"/>
      <c r="CB19" s="797"/>
      <c r="CC19" s="510"/>
      <c r="CD19" s="204"/>
      <c r="CE19" s="797"/>
      <c r="CF19" s="797"/>
      <c r="CG19" s="797"/>
      <c r="CH19" s="797"/>
      <c r="CI19" s="797"/>
      <c r="CJ19" s="797"/>
      <c r="CK19" s="510"/>
      <c r="CL19" s="204"/>
      <c r="CM19" s="801"/>
      <c r="CN19" s="801"/>
      <c r="CO19" s="801"/>
      <c r="CP19" s="801"/>
      <c r="CQ19" s="801"/>
      <c r="CR19" s="801"/>
      <c r="CS19" s="801"/>
      <c r="CT19" s="438"/>
      <c r="CU19" s="438"/>
    </row>
    <row r="20" spans="1:99" s="69" customFormat="1" ht="18.75" customHeight="1">
      <c r="A20" s="61">
        <v>2001</v>
      </c>
      <c r="B20" s="149" t="s">
        <v>649</v>
      </c>
      <c r="C20" s="798">
        <v>815</v>
      </c>
      <c r="D20" s="798"/>
      <c r="E20" s="798"/>
      <c r="F20" s="798"/>
      <c r="G20" s="798"/>
      <c r="H20" s="798"/>
      <c r="I20" s="491"/>
      <c r="J20" s="204"/>
      <c r="K20" s="797">
        <v>31</v>
      </c>
      <c r="L20" s="797"/>
      <c r="M20" s="797"/>
      <c r="N20" s="797"/>
      <c r="O20" s="797"/>
      <c r="P20" s="797"/>
      <c r="Q20" s="510"/>
      <c r="R20" s="204"/>
      <c r="S20" s="798">
        <v>115</v>
      </c>
      <c r="T20" s="798"/>
      <c r="U20" s="798"/>
      <c r="V20" s="798"/>
      <c r="W20" s="798"/>
      <c r="X20" s="798"/>
      <c r="Y20" s="204"/>
      <c r="Z20" s="204"/>
      <c r="AA20" s="798">
        <v>439</v>
      </c>
      <c r="AB20" s="798"/>
      <c r="AC20" s="798"/>
      <c r="AD20" s="798"/>
      <c r="AE20" s="798"/>
      <c r="AF20" s="798"/>
      <c r="AG20" s="491"/>
      <c r="AH20" s="204"/>
      <c r="AI20" s="798">
        <v>119</v>
      </c>
      <c r="AJ20" s="798"/>
      <c r="AK20" s="798"/>
      <c r="AL20" s="798"/>
      <c r="AM20" s="798"/>
      <c r="AN20" s="798"/>
      <c r="AO20" s="491"/>
      <c r="AP20" s="204"/>
      <c r="AQ20" s="798">
        <v>7</v>
      </c>
      <c r="AR20" s="798"/>
      <c r="AS20" s="798"/>
      <c r="AT20" s="798"/>
      <c r="AU20" s="798"/>
      <c r="AV20" s="798"/>
      <c r="AW20" s="491"/>
      <c r="AX20" s="204"/>
      <c r="AY20" s="798">
        <v>3</v>
      </c>
      <c r="AZ20" s="798"/>
      <c r="BA20" s="798"/>
      <c r="BB20" s="798"/>
      <c r="BC20" s="798"/>
      <c r="BD20" s="798"/>
      <c r="BE20" s="491"/>
      <c r="BF20" s="204"/>
      <c r="BG20" s="812">
        <v>10</v>
      </c>
      <c r="BH20" s="812"/>
      <c r="BI20" s="812"/>
      <c r="BJ20" s="812"/>
      <c r="BK20" s="812"/>
      <c r="BL20" s="812"/>
      <c r="BM20" s="812"/>
      <c r="BN20" s="511"/>
      <c r="BO20" s="800">
        <v>2</v>
      </c>
      <c r="BP20" s="800"/>
      <c r="BQ20" s="800"/>
      <c r="BR20" s="800"/>
      <c r="BS20" s="800"/>
      <c r="BT20" s="800"/>
      <c r="BU20" s="510"/>
      <c r="BV20" s="204"/>
      <c r="BW20" s="797">
        <v>3</v>
      </c>
      <c r="BX20" s="797"/>
      <c r="BY20" s="797"/>
      <c r="BZ20" s="797"/>
      <c r="CA20" s="797"/>
      <c r="CB20" s="797"/>
      <c r="CC20" s="510"/>
      <c r="CD20" s="204"/>
      <c r="CE20" s="797">
        <v>82</v>
      </c>
      <c r="CF20" s="797"/>
      <c r="CG20" s="797"/>
      <c r="CH20" s="797"/>
      <c r="CI20" s="797"/>
      <c r="CJ20" s="797"/>
      <c r="CK20" s="510"/>
      <c r="CL20" s="204"/>
      <c r="CM20" s="801">
        <f aca="true" t="shared" si="0" ref="CM20:CM29">C20-SUM(K20:CJ20)</f>
        <v>4</v>
      </c>
      <c r="CN20" s="801"/>
      <c r="CO20" s="801"/>
      <c r="CP20" s="801"/>
      <c r="CQ20" s="801"/>
      <c r="CR20" s="801"/>
      <c r="CS20" s="801"/>
      <c r="CT20" s="438"/>
      <c r="CU20" s="438"/>
    </row>
    <row r="21" spans="1:99" s="69" customFormat="1" ht="18.75" customHeight="1">
      <c r="A21" s="61"/>
      <c r="B21" s="149" t="s">
        <v>650</v>
      </c>
      <c r="C21" s="798">
        <v>573</v>
      </c>
      <c r="D21" s="798"/>
      <c r="E21" s="798"/>
      <c r="F21" s="798"/>
      <c r="G21" s="798"/>
      <c r="H21" s="798"/>
      <c r="I21" s="491"/>
      <c r="J21" s="204"/>
      <c r="K21" s="797">
        <v>15</v>
      </c>
      <c r="L21" s="797"/>
      <c r="M21" s="797"/>
      <c r="N21" s="797"/>
      <c r="O21" s="797"/>
      <c r="P21" s="797"/>
      <c r="Q21" s="510"/>
      <c r="R21" s="204"/>
      <c r="S21" s="798">
        <v>83</v>
      </c>
      <c r="T21" s="798"/>
      <c r="U21" s="798"/>
      <c r="V21" s="798"/>
      <c r="W21" s="798"/>
      <c r="X21" s="798"/>
      <c r="Y21" s="204"/>
      <c r="Z21" s="204"/>
      <c r="AA21" s="798">
        <v>319</v>
      </c>
      <c r="AB21" s="798"/>
      <c r="AC21" s="798"/>
      <c r="AD21" s="798"/>
      <c r="AE21" s="798"/>
      <c r="AF21" s="798"/>
      <c r="AG21" s="491"/>
      <c r="AH21" s="204"/>
      <c r="AI21" s="798">
        <v>75</v>
      </c>
      <c r="AJ21" s="798"/>
      <c r="AK21" s="798"/>
      <c r="AL21" s="798"/>
      <c r="AM21" s="798"/>
      <c r="AN21" s="798"/>
      <c r="AO21" s="491"/>
      <c r="AP21" s="204"/>
      <c r="AQ21" s="798">
        <v>12</v>
      </c>
      <c r="AR21" s="798"/>
      <c r="AS21" s="798"/>
      <c r="AT21" s="798"/>
      <c r="AU21" s="798"/>
      <c r="AV21" s="798"/>
      <c r="AW21" s="491"/>
      <c r="AX21" s="204"/>
      <c r="AY21" s="798">
        <v>8</v>
      </c>
      <c r="AZ21" s="798"/>
      <c r="BA21" s="798"/>
      <c r="BB21" s="798"/>
      <c r="BC21" s="798"/>
      <c r="BD21" s="798"/>
      <c r="BE21" s="491"/>
      <c r="BF21" s="204"/>
      <c r="BG21" s="812">
        <v>4</v>
      </c>
      <c r="BH21" s="812"/>
      <c r="BI21" s="812"/>
      <c r="BJ21" s="812"/>
      <c r="BK21" s="812"/>
      <c r="BL21" s="812"/>
      <c r="BM21" s="812"/>
      <c r="BN21" s="511"/>
      <c r="BO21" s="800">
        <v>1</v>
      </c>
      <c r="BP21" s="800"/>
      <c r="BQ21" s="800"/>
      <c r="BR21" s="800"/>
      <c r="BS21" s="800"/>
      <c r="BT21" s="800"/>
      <c r="BU21" s="510"/>
      <c r="BV21" s="204"/>
      <c r="BW21" s="797">
        <v>2</v>
      </c>
      <c r="BX21" s="797"/>
      <c r="BY21" s="797"/>
      <c r="BZ21" s="797"/>
      <c r="CA21" s="797"/>
      <c r="CB21" s="797"/>
      <c r="CC21" s="510"/>
      <c r="CD21" s="204"/>
      <c r="CE21" s="797">
        <v>53</v>
      </c>
      <c r="CF21" s="797"/>
      <c r="CG21" s="797"/>
      <c r="CH21" s="797"/>
      <c r="CI21" s="797"/>
      <c r="CJ21" s="797"/>
      <c r="CK21" s="510"/>
      <c r="CL21" s="204"/>
      <c r="CM21" s="801">
        <f t="shared" si="0"/>
        <v>1</v>
      </c>
      <c r="CN21" s="801"/>
      <c r="CO21" s="801"/>
      <c r="CP21" s="801"/>
      <c r="CQ21" s="801"/>
      <c r="CR21" s="801"/>
      <c r="CS21" s="801"/>
      <c r="CT21" s="438"/>
      <c r="CU21" s="438"/>
    </row>
    <row r="22" spans="1:99" s="69" customFormat="1" ht="18.75" customHeight="1">
      <c r="A22" s="61"/>
      <c r="B22" s="149" t="s">
        <v>651</v>
      </c>
      <c r="C22" s="798">
        <v>763</v>
      </c>
      <c r="D22" s="798"/>
      <c r="E22" s="798"/>
      <c r="F22" s="798"/>
      <c r="G22" s="798"/>
      <c r="H22" s="798"/>
      <c r="I22" s="491"/>
      <c r="J22" s="204"/>
      <c r="K22" s="797">
        <v>31</v>
      </c>
      <c r="L22" s="797"/>
      <c r="M22" s="797"/>
      <c r="N22" s="797"/>
      <c r="O22" s="797"/>
      <c r="P22" s="797"/>
      <c r="Q22" s="510"/>
      <c r="R22" s="204"/>
      <c r="S22" s="798">
        <v>90</v>
      </c>
      <c r="T22" s="798"/>
      <c r="U22" s="798"/>
      <c r="V22" s="798"/>
      <c r="W22" s="798"/>
      <c r="X22" s="798"/>
      <c r="Y22" s="204"/>
      <c r="Z22" s="204"/>
      <c r="AA22" s="798">
        <v>409</v>
      </c>
      <c r="AB22" s="798"/>
      <c r="AC22" s="798"/>
      <c r="AD22" s="798"/>
      <c r="AE22" s="798"/>
      <c r="AF22" s="798"/>
      <c r="AG22" s="491"/>
      <c r="AH22" s="204"/>
      <c r="AI22" s="798">
        <v>133</v>
      </c>
      <c r="AJ22" s="798"/>
      <c r="AK22" s="798"/>
      <c r="AL22" s="798"/>
      <c r="AM22" s="798"/>
      <c r="AN22" s="798"/>
      <c r="AO22" s="491"/>
      <c r="AP22" s="204"/>
      <c r="AQ22" s="798">
        <v>13</v>
      </c>
      <c r="AR22" s="798"/>
      <c r="AS22" s="798"/>
      <c r="AT22" s="798"/>
      <c r="AU22" s="798"/>
      <c r="AV22" s="798"/>
      <c r="AW22" s="491"/>
      <c r="AX22" s="204"/>
      <c r="AY22" s="798">
        <v>11</v>
      </c>
      <c r="AZ22" s="798"/>
      <c r="BA22" s="798"/>
      <c r="BB22" s="798"/>
      <c r="BC22" s="798"/>
      <c r="BD22" s="798"/>
      <c r="BE22" s="491"/>
      <c r="BF22" s="204"/>
      <c r="BG22" s="812">
        <v>0</v>
      </c>
      <c r="BH22" s="812"/>
      <c r="BI22" s="812"/>
      <c r="BJ22" s="812"/>
      <c r="BK22" s="812"/>
      <c r="BL22" s="812"/>
      <c r="BM22" s="812"/>
      <c r="BN22" s="511"/>
      <c r="BO22" s="800">
        <v>2</v>
      </c>
      <c r="BP22" s="800"/>
      <c r="BQ22" s="800"/>
      <c r="BR22" s="800"/>
      <c r="BS22" s="800"/>
      <c r="BT22" s="800"/>
      <c r="BU22" s="510"/>
      <c r="BV22" s="204"/>
      <c r="BW22" s="797">
        <v>2</v>
      </c>
      <c r="BX22" s="797"/>
      <c r="BY22" s="797"/>
      <c r="BZ22" s="797"/>
      <c r="CA22" s="797"/>
      <c r="CB22" s="797"/>
      <c r="CC22" s="510"/>
      <c r="CD22" s="204"/>
      <c r="CE22" s="797">
        <v>64</v>
      </c>
      <c r="CF22" s="797"/>
      <c r="CG22" s="797"/>
      <c r="CH22" s="797"/>
      <c r="CI22" s="797"/>
      <c r="CJ22" s="797"/>
      <c r="CK22" s="510"/>
      <c r="CL22" s="204"/>
      <c r="CM22" s="801">
        <f t="shared" si="0"/>
        <v>8</v>
      </c>
      <c r="CN22" s="801"/>
      <c r="CO22" s="801"/>
      <c r="CP22" s="801"/>
      <c r="CQ22" s="801"/>
      <c r="CR22" s="801"/>
      <c r="CS22" s="801"/>
      <c r="CT22" s="438"/>
      <c r="CU22" s="438"/>
    </row>
    <row r="23" spans="1:99" s="69" customFormat="1" ht="18.75" customHeight="1">
      <c r="A23" s="61"/>
      <c r="B23" s="149" t="s">
        <v>652</v>
      </c>
      <c r="C23" s="798">
        <v>640</v>
      </c>
      <c r="D23" s="798"/>
      <c r="E23" s="798"/>
      <c r="F23" s="798"/>
      <c r="G23" s="798"/>
      <c r="H23" s="798"/>
      <c r="I23" s="491"/>
      <c r="J23" s="204"/>
      <c r="K23" s="797">
        <v>29</v>
      </c>
      <c r="L23" s="797"/>
      <c r="M23" s="797"/>
      <c r="N23" s="797"/>
      <c r="O23" s="797"/>
      <c r="P23" s="797"/>
      <c r="Q23" s="510"/>
      <c r="R23" s="204"/>
      <c r="S23" s="798">
        <v>84</v>
      </c>
      <c r="T23" s="798"/>
      <c r="U23" s="798"/>
      <c r="V23" s="798"/>
      <c r="W23" s="798"/>
      <c r="X23" s="798"/>
      <c r="Y23" s="204"/>
      <c r="Z23" s="204"/>
      <c r="AA23" s="798">
        <v>335</v>
      </c>
      <c r="AB23" s="798"/>
      <c r="AC23" s="798"/>
      <c r="AD23" s="798"/>
      <c r="AE23" s="798"/>
      <c r="AF23" s="798"/>
      <c r="AG23" s="491"/>
      <c r="AH23" s="204"/>
      <c r="AI23" s="798">
        <v>98</v>
      </c>
      <c r="AJ23" s="798"/>
      <c r="AK23" s="798"/>
      <c r="AL23" s="798"/>
      <c r="AM23" s="798"/>
      <c r="AN23" s="798"/>
      <c r="AO23" s="491"/>
      <c r="AP23" s="204"/>
      <c r="AQ23" s="798">
        <v>10</v>
      </c>
      <c r="AR23" s="798"/>
      <c r="AS23" s="798"/>
      <c r="AT23" s="798"/>
      <c r="AU23" s="798"/>
      <c r="AV23" s="798"/>
      <c r="AW23" s="491"/>
      <c r="AX23" s="204"/>
      <c r="AY23" s="798">
        <v>9</v>
      </c>
      <c r="AZ23" s="798"/>
      <c r="BA23" s="798"/>
      <c r="BB23" s="798"/>
      <c r="BC23" s="798"/>
      <c r="BD23" s="798"/>
      <c r="BE23" s="491"/>
      <c r="BF23" s="204"/>
      <c r="BG23" s="812">
        <v>1</v>
      </c>
      <c r="BH23" s="812"/>
      <c r="BI23" s="812"/>
      <c r="BJ23" s="812"/>
      <c r="BK23" s="812"/>
      <c r="BL23" s="812"/>
      <c r="BM23" s="812"/>
      <c r="BN23" s="511"/>
      <c r="BO23" s="800">
        <v>2</v>
      </c>
      <c r="BP23" s="800"/>
      <c r="BQ23" s="800"/>
      <c r="BR23" s="800"/>
      <c r="BS23" s="800"/>
      <c r="BT23" s="800"/>
      <c r="BU23" s="510"/>
      <c r="BV23" s="204"/>
      <c r="BW23" s="797">
        <v>3</v>
      </c>
      <c r="BX23" s="797"/>
      <c r="BY23" s="797"/>
      <c r="BZ23" s="797"/>
      <c r="CA23" s="797"/>
      <c r="CB23" s="797"/>
      <c r="CC23" s="510"/>
      <c r="CD23" s="204"/>
      <c r="CE23" s="797">
        <v>69</v>
      </c>
      <c r="CF23" s="797"/>
      <c r="CG23" s="797"/>
      <c r="CH23" s="797"/>
      <c r="CI23" s="797"/>
      <c r="CJ23" s="797"/>
      <c r="CK23" s="510"/>
      <c r="CL23" s="204"/>
      <c r="CM23" s="800">
        <v>0</v>
      </c>
      <c r="CN23" s="800"/>
      <c r="CO23" s="800"/>
      <c r="CP23" s="800"/>
      <c r="CQ23" s="800"/>
      <c r="CR23" s="800"/>
      <c r="CS23" s="800"/>
      <c r="CT23" s="438"/>
      <c r="CU23" s="438"/>
    </row>
    <row r="24" spans="1:99" s="69" customFormat="1" ht="18.75" customHeight="1">
      <c r="A24" s="61"/>
      <c r="B24" s="512" t="s">
        <v>653</v>
      </c>
      <c r="C24" s="798">
        <v>842</v>
      </c>
      <c r="D24" s="798"/>
      <c r="E24" s="798"/>
      <c r="F24" s="798"/>
      <c r="G24" s="798"/>
      <c r="H24" s="798"/>
      <c r="I24" s="491"/>
      <c r="J24" s="204"/>
      <c r="K24" s="797">
        <v>29</v>
      </c>
      <c r="L24" s="797"/>
      <c r="M24" s="797"/>
      <c r="N24" s="797"/>
      <c r="O24" s="797"/>
      <c r="P24" s="797"/>
      <c r="Q24" s="510"/>
      <c r="R24" s="204"/>
      <c r="S24" s="798">
        <v>93</v>
      </c>
      <c r="T24" s="798"/>
      <c r="U24" s="798"/>
      <c r="V24" s="798"/>
      <c r="W24" s="798"/>
      <c r="X24" s="798"/>
      <c r="Y24" s="204"/>
      <c r="Z24" s="204"/>
      <c r="AA24" s="798">
        <v>497</v>
      </c>
      <c r="AB24" s="798"/>
      <c r="AC24" s="798"/>
      <c r="AD24" s="798"/>
      <c r="AE24" s="798"/>
      <c r="AF24" s="798"/>
      <c r="AG24" s="491"/>
      <c r="AH24" s="204"/>
      <c r="AI24" s="798">
        <v>99</v>
      </c>
      <c r="AJ24" s="798"/>
      <c r="AK24" s="798"/>
      <c r="AL24" s="798"/>
      <c r="AM24" s="798"/>
      <c r="AN24" s="798"/>
      <c r="AO24" s="491"/>
      <c r="AP24" s="204"/>
      <c r="AQ24" s="798">
        <v>14</v>
      </c>
      <c r="AR24" s="798"/>
      <c r="AS24" s="798"/>
      <c r="AT24" s="798"/>
      <c r="AU24" s="798"/>
      <c r="AV24" s="798"/>
      <c r="AW24" s="491"/>
      <c r="AX24" s="204"/>
      <c r="AY24" s="798">
        <v>17</v>
      </c>
      <c r="AZ24" s="798"/>
      <c r="BA24" s="798"/>
      <c r="BB24" s="798"/>
      <c r="BC24" s="798"/>
      <c r="BD24" s="798"/>
      <c r="BE24" s="491"/>
      <c r="BF24" s="204"/>
      <c r="BG24" s="812">
        <v>2</v>
      </c>
      <c r="BH24" s="812"/>
      <c r="BI24" s="812"/>
      <c r="BJ24" s="812"/>
      <c r="BK24" s="812"/>
      <c r="BL24" s="812"/>
      <c r="BM24" s="812"/>
      <c r="BN24" s="511"/>
      <c r="BO24" s="800">
        <v>4</v>
      </c>
      <c r="BP24" s="800"/>
      <c r="BQ24" s="800"/>
      <c r="BR24" s="800"/>
      <c r="BS24" s="800"/>
      <c r="BT24" s="800"/>
      <c r="BU24" s="510"/>
      <c r="BV24" s="204"/>
      <c r="BW24" s="797">
        <v>3</v>
      </c>
      <c r="BX24" s="797"/>
      <c r="BY24" s="797"/>
      <c r="BZ24" s="797"/>
      <c r="CA24" s="797"/>
      <c r="CB24" s="797"/>
      <c r="CC24" s="510"/>
      <c r="CD24" s="204"/>
      <c r="CE24" s="797">
        <v>82</v>
      </c>
      <c r="CF24" s="797"/>
      <c r="CG24" s="797"/>
      <c r="CH24" s="797"/>
      <c r="CI24" s="797"/>
      <c r="CJ24" s="797"/>
      <c r="CK24" s="510"/>
      <c r="CL24" s="204"/>
      <c r="CM24" s="801">
        <f t="shared" si="0"/>
        <v>2</v>
      </c>
      <c r="CN24" s="801"/>
      <c r="CO24" s="801"/>
      <c r="CP24" s="801"/>
      <c r="CQ24" s="801"/>
      <c r="CR24" s="801"/>
      <c r="CS24" s="801"/>
      <c r="CT24" s="438"/>
      <c r="CU24" s="438"/>
    </row>
    <row r="25" spans="1:99" s="69" customFormat="1" ht="18.75" customHeight="1">
      <c r="A25" s="61"/>
      <c r="B25" s="512" t="s">
        <v>654</v>
      </c>
      <c r="C25" s="798">
        <v>790</v>
      </c>
      <c r="D25" s="798"/>
      <c r="E25" s="798"/>
      <c r="F25" s="798"/>
      <c r="G25" s="798"/>
      <c r="H25" s="798"/>
      <c r="I25" s="491"/>
      <c r="J25" s="204"/>
      <c r="K25" s="797">
        <v>26</v>
      </c>
      <c r="L25" s="797"/>
      <c r="M25" s="797"/>
      <c r="N25" s="797"/>
      <c r="O25" s="797"/>
      <c r="P25" s="797"/>
      <c r="Q25" s="510"/>
      <c r="R25" s="204"/>
      <c r="S25" s="798">
        <v>113</v>
      </c>
      <c r="T25" s="798"/>
      <c r="U25" s="798"/>
      <c r="V25" s="798"/>
      <c r="W25" s="798"/>
      <c r="X25" s="798"/>
      <c r="Y25" s="204"/>
      <c r="Z25" s="204"/>
      <c r="AA25" s="798">
        <v>421</v>
      </c>
      <c r="AB25" s="798"/>
      <c r="AC25" s="798"/>
      <c r="AD25" s="798"/>
      <c r="AE25" s="798"/>
      <c r="AF25" s="798"/>
      <c r="AG25" s="491"/>
      <c r="AH25" s="204"/>
      <c r="AI25" s="798">
        <v>150</v>
      </c>
      <c r="AJ25" s="798"/>
      <c r="AK25" s="798"/>
      <c r="AL25" s="798"/>
      <c r="AM25" s="798"/>
      <c r="AN25" s="798"/>
      <c r="AO25" s="491"/>
      <c r="AP25" s="204"/>
      <c r="AQ25" s="798">
        <v>5</v>
      </c>
      <c r="AR25" s="798"/>
      <c r="AS25" s="798"/>
      <c r="AT25" s="798"/>
      <c r="AU25" s="798"/>
      <c r="AV25" s="798"/>
      <c r="AW25" s="491"/>
      <c r="AX25" s="204"/>
      <c r="AY25" s="798">
        <v>10</v>
      </c>
      <c r="AZ25" s="798"/>
      <c r="BA25" s="798"/>
      <c r="BB25" s="798"/>
      <c r="BC25" s="798"/>
      <c r="BD25" s="798"/>
      <c r="BE25" s="491"/>
      <c r="BF25" s="204"/>
      <c r="BG25" s="812">
        <v>5</v>
      </c>
      <c r="BH25" s="812"/>
      <c r="BI25" s="812"/>
      <c r="BJ25" s="812"/>
      <c r="BK25" s="812"/>
      <c r="BL25" s="812"/>
      <c r="BM25" s="812"/>
      <c r="BN25" s="511"/>
      <c r="BO25" s="800">
        <v>0</v>
      </c>
      <c r="BP25" s="800"/>
      <c r="BQ25" s="800"/>
      <c r="BR25" s="800"/>
      <c r="BS25" s="800"/>
      <c r="BT25" s="800"/>
      <c r="BU25" s="510"/>
      <c r="BV25" s="204"/>
      <c r="BW25" s="797">
        <v>4</v>
      </c>
      <c r="BX25" s="797"/>
      <c r="BY25" s="797"/>
      <c r="BZ25" s="797"/>
      <c r="CA25" s="797"/>
      <c r="CB25" s="797"/>
      <c r="CC25" s="510"/>
      <c r="CD25" s="204"/>
      <c r="CE25" s="797">
        <v>53</v>
      </c>
      <c r="CF25" s="797"/>
      <c r="CG25" s="797"/>
      <c r="CH25" s="797"/>
      <c r="CI25" s="797"/>
      <c r="CJ25" s="797"/>
      <c r="CK25" s="510"/>
      <c r="CL25" s="204"/>
      <c r="CM25" s="801">
        <f t="shared" si="0"/>
        <v>3</v>
      </c>
      <c r="CN25" s="801"/>
      <c r="CO25" s="801"/>
      <c r="CP25" s="801"/>
      <c r="CQ25" s="801"/>
      <c r="CR25" s="801"/>
      <c r="CS25" s="801"/>
      <c r="CT25" s="438"/>
      <c r="CU25" s="438"/>
    </row>
    <row r="26" spans="1:99" s="69" customFormat="1" ht="18.75" customHeight="1">
      <c r="A26" s="61"/>
      <c r="B26" s="149" t="s">
        <v>655</v>
      </c>
      <c r="C26" s="798">
        <v>754</v>
      </c>
      <c r="D26" s="798"/>
      <c r="E26" s="798"/>
      <c r="F26" s="798"/>
      <c r="G26" s="798"/>
      <c r="H26" s="798"/>
      <c r="I26" s="491"/>
      <c r="J26" s="204"/>
      <c r="K26" s="797">
        <v>14</v>
      </c>
      <c r="L26" s="797"/>
      <c r="M26" s="797"/>
      <c r="N26" s="797"/>
      <c r="O26" s="797"/>
      <c r="P26" s="797"/>
      <c r="Q26" s="510"/>
      <c r="R26" s="204"/>
      <c r="S26" s="798">
        <v>99</v>
      </c>
      <c r="T26" s="798"/>
      <c r="U26" s="798"/>
      <c r="V26" s="798"/>
      <c r="W26" s="798"/>
      <c r="X26" s="798"/>
      <c r="Y26" s="204"/>
      <c r="Z26" s="204"/>
      <c r="AA26" s="798">
        <v>417</v>
      </c>
      <c r="AB26" s="798"/>
      <c r="AC26" s="798"/>
      <c r="AD26" s="798"/>
      <c r="AE26" s="798"/>
      <c r="AF26" s="798"/>
      <c r="AG26" s="491"/>
      <c r="AH26" s="204"/>
      <c r="AI26" s="798">
        <v>144</v>
      </c>
      <c r="AJ26" s="798"/>
      <c r="AK26" s="798"/>
      <c r="AL26" s="798"/>
      <c r="AM26" s="798"/>
      <c r="AN26" s="798"/>
      <c r="AO26" s="491"/>
      <c r="AP26" s="204"/>
      <c r="AQ26" s="798">
        <v>7</v>
      </c>
      <c r="AR26" s="798"/>
      <c r="AS26" s="798"/>
      <c r="AT26" s="798"/>
      <c r="AU26" s="798"/>
      <c r="AV26" s="798"/>
      <c r="AW26" s="491"/>
      <c r="AX26" s="204"/>
      <c r="AY26" s="798">
        <v>5</v>
      </c>
      <c r="AZ26" s="798"/>
      <c r="BA26" s="798"/>
      <c r="BB26" s="798"/>
      <c r="BC26" s="798"/>
      <c r="BD26" s="798"/>
      <c r="BE26" s="491"/>
      <c r="BF26" s="204"/>
      <c r="BG26" s="812">
        <v>4</v>
      </c>
      <c r="BH26" s="812"/>
      <c r="BI26" s="812"/>
      <c r="BJ26" s="812"/>
      <c r="BK26" s="812"/>
      <c r="BL26" s="812"/>
      <c r="BM26" s="812"/>
      <c r="BN26" s="511"/>
      <c r="BO26" s="800">
        <v>0</v>
      </c>
      <c r="BP26" s="800"/>
      <c r="BQ26" s="800"/>
      <c r="BR26" s="800"/>
      <c r="BS26" s="800"/>
      <c r="BT26" s="800"/>
      <c r="BU26" s="510"/>
      <c r="BV26" s="204"/>
      <c r="BW26" s="797">
        <v>4</v>
      </c>
      <c r="BX26" s="797"/>
      <c r="BY26" s="797"/>
      <c r="BZ26" s="797"/>
      <c r="CA26" s="797"/>
      <c r="CB26" s="797"/>
      <c r="CC26" s="510"/>
      <c r="CD26" s="204"/>
      <c r="CE26" s="797">
        <v>55</v>
      </c>
      <c r="CF26" s="797"/>
      <c r="CG26" s="797"/>
      <c r="CH26" s="797"/>
      <c r="CI26" s="797"/>
      <c r="CJ26" s="797"/>
      <c r="CK26" s="510"/>
      <c r="CL26" s="204"/>
      <c r="CM26" s="801">
        <f t="shared" si="0"/>
        <v>5</v>
      </c>
      <c r="CN26" s="801"/>
      <c r="CO26" s="801"/>
      <c r="CP26" s="801"/>
      <c r="CQ26" s="801"/>
      <c r="CR26" s="801"/>
      <c r="CS26" s="801"/>
      <c r="CT26" s="438"/>
      <c r="CU26" s="438"/>
    </row>
    <row r="27" spans="1:99" s="69" customFormat="1" ht="18.75" customHeight="1">
      <c r="A27" s="61"/>
      <c r="B27" s="149" t="s">
        <v>656</v>
      </c>
      <c r="C27" s="798">
        <v>849</v>
      </c>
      <c r="D27" s="798"/>
      <c r="E27" s="798"/>
      <c r="F27" s="798"/>
      <c r="G27" s="798"/>
      <c r="H27" s="798"/>
      <c r="I27" s="491"/>
      <c r="J27" s="204"/>
      <c r="K27" s="797">
        <v>8</v>
      </c>
      <c r="L27" s="797"/>
      <c r="M27" s="797"/>
      <c r="N27" s="797"/>
      <c r="O27" s="797"/>
      <c r="P27" s="797"/>
      <c r="Q27" s="510"/>
      <c r="R27" s="204"/>
      <c r="S27" s="798">
        <v>94</v>
      </c>
      <c r="T27" s="798"/>
      <c r="U27" s="798"/>
      <c r="V27" s="798"/>
      <c r="W27" s="798"/>
      <c r="X27" s="798"/>
      <c r="Y27" s="204"/>
      <c r="Z27" s="204"/>
      <c r="AA27" s="798">
        <v>508</v>
      </c>
      <c r="AB27" s="798"/>
      <c r="AC27" s="798"/>
      <c r="AD27" s="798"/>
      <c r="AE27" s="798"/>
      <c r="AF27" s="798"/>
      <c r="AG27" s="491"/>
      <c r="AH27" s="204"/>
      <c r="AI27" s="798">
        <v>112</v>
      </c>
      <c r="AJ27" s="798"/>
      <c r="AK27" s="798"/>
      <c r="AL27" s="798"/>
      <c r="AM27" s="798"/>
      <c r="AN27" s="798"/>
      <c r="AO27" s="491"/>
      <c r="AP27" s="204"/>
      <c r="AQ27" s="798">
        <v>8</v>
      </c>
      <c r="AR27" s="798"/>
      <c r="AS27" s="798"/>
      <c r="AT27" s="798"/>
      <c r="AU27" s="798"/>
      <c r="AV27" s="798"/>
      <c r="AW27" s="491"/>
      <c r="AX27" s="204"/>
      <c r="AY27" s="798">
        <v>12</v>
      </c>
      <c r="AZ27" s="798"/>
      <c r="BA27" s="798"/>
      <c r="BB27" s="798"/>
      <c r="BC27" s="798"/>
      <c r="BD27" s="798"/>
      <c r="BE27" s="491"/>
      <c r="BF27" s="204"/>
      <c r="BG27" s="812">
        <v>3</v>
      </c>
      <c r="BH27" s="812"/>
      <c r="BI27" s="812"/>
      <c r="BJ27" s="812"/>
      <c r="BK27" s="812"/>
      <c r="BL27" s="812"/>
      <c r="BM27" s="812"/>
      <c r="BN27" s="511"/>
      <c r="BO27" s="800">
        <v>2</v>
      </c>
      <c r="BP27" s="800"/>
      <c r="BQ27" s="800"/>
      <c r="BR27" s="800"/>
      <c r="BS27" s="800"/>
      <c r="BT27" s="800"/>
      <c r="BU27" s="510"/>
      <c r="BV27" s="204"/>
      <c r="BW27" s="797">
        <v>3</v>
      </c>
      <c r="BX27" s="797"/>
      <c r="BY27" s="797"/>
      <c r="BZ27" s="797"/>
      <c r="CA27" s="797"/>
      <c r="CB27" s="797"/>
      <c r="CC27" s="510"/>
      <c r="CD27" s="204"/>
      <c r="CE27" s="797">
        <v>92</v>
      </c>
      <c r="CF27" s="797"/>
      <c r="CG27" s="797"/>
      <c r="CH27" s="797"/>
      <c r="CI27" s="797"/>
      <c r="CJ27" s="797"/>
      <c r="CK27" s="510"/>
      <c r="CL27" s="204"/>
      <c r="CM27" s="801">
        <f t="shared" si="0"/>
        <v>7</v>
      </c>
      <c r="CN27" s="801"/>
      <c r="CO27" s="801"/>
      <c r="CP27" s="801"/>
      <c r="CQ27" s="801"/>
      <c r="CR27" s="801"/>
      <c r="CS27" s="801"/>
      <c r="CT27" s="438"/>
      <c r="CU27" s="438"/>
    </row>
    <row r="28" spans="1:99" s="69" customFormat="1" ht="18.75" customHeight="1">
      <c r="A28" s="61"/>
      <c r="B28" s="149" t="s">
        <v>657</v>
      </c>
      <c r="C28" s="798">
        <v>815</v>
      </c>
      <c r="D28" s="798"/>
      <c r="E28" s="798"/>
      <c r="F28" s="798"/>
      <c r="G28" s="798"/>
      <c r="H28" s="798"/>
      <c r="I28" s="491"/>
      <c r="J28" s="204"/>
      <c r="K28" s="797">
        <v>15</v>
      </c>
      <c r="L28" s="797"/>
      <c r="M28" s="797"/>
      <c r="N28" s="797"/>
      <c r="O28" s="797"/>
      <c r="P28" s="797"/>
      <c r="Q28" s="510"/>
      <c r="R28" s="204"/>
      <c r="S28" s="798">
        <v>107</v>
      </c>
      <c r="T28" s="798"/>
      <c r="U28" s="798"/>
      <c r="V28" s="798"/>
      <c r="W28" s="798"/>
      <c r="X28" s="798"/>
      <c r="Y28" s="204"/>
      <c r="Z28" s="204"/>
      <c r="AA28" s="798">
        <v>402</v>
      </c>
      <c r="AB28" s="798"/>
      <c r="AC28" s="798"/>
      <c r="AD28" s="798"/>
      <c r="AE28" s="798"/>
      <c r="AF28" s="798"/>
      <c r="AG28" s="491"/>
      <c r="AH28" s="204"/>
      <c r="AI28" s="798">
        <v>143</v>
      </c>
      <c r="AJ28" s="798"/>
      <c r="AK28" s="798"/>
      <c r="AL28" s="798"/>
      <c r="AM28" s="798"/>
      <c r="AN28" s="798"/>
      <c r="AO28" s="491"/>
      <c r="AP28" s="204"/>
      <c r="AQ28" s="798">
        <v>11</v>
      </c>
      <c r="AR28" s="798"/>
      <c r="AS28" s="798"/>
      <c r="AT28" s="798"/>
      <c r="AU28" s="798"/>
      <c r="AV28" s="798"/>
      <c r="AW28" s="491"/>
      <c r="AX28" s="204"/>
      <c r="AY28" s="798">
        <v>8</v>
      </c>
      <c r="AZ28" s="798"/>
      <c r="BA28" s="798"/>
      <c r="BB28" s="798"/>
      <c r="BC28" s="798"/>
      <c r="BD28" s="798"/>
      <c r="BE28" s="491"/>
      <c r="BF28" s="204"/>
      <c r="BG28" s="812">
        <v>5</v>
      </c>
      <c r="BH28" s="812"/>
      <c r="BI28" s="812"/>
      <c r="BJ28" s="812"/>
      <c r="BK28" s="812"/>
      <c r="BL28" s="812"/>
      <c r="BM28" s="812"/>
      <c r="BN28" s="511"/>
      <c r="BO28" s="800">
        <v>3</v>
      </c>
      <c r="BP28" s="800"/>
      <c r="BQ28" s="800"/>
      <c r="BR28" s="800"/>
      <c r="BS28" s="800"/>
      <c r="BT28" s="800"/>
      <c r="BU28" s="510"/>
      <c r="BV28" s="204"/>
      <c r="BW28" s="797">
        <v>5</v>
      </c>
      <c r="BX28" s="797"/>
      <c r="BY28" s="797"/>
      <c r="BZ28" s="797"/>
      <c r="CA28" s="797"/>
      <c r="CB28" s="797"/>
      <c r="CC28" s="510"/>
      <c r="CD28" s="204"/>
      <c r="CE28" s="797">
        <v>114</v>
      </c>
      <c r="CF28" s="797"/>
      <c r="CG28" s="797"/>
      <c r="CH28" s="797"/>
      <c r="CI28" s="797"/>
      <c r="CJ28" s="797"/>
      <c r="CK28" s="510"/>
      <c r="CL28" s="204"/>
      <c r="CM28" s="801">
        <f t="shared" si="0"/>
        <v>2</v>
      </c>
      <c r="CN28" s="801"/>
      <c r="CO28" s="801"/>
      <c r="CP28" s="801"/>
      <c r="CQ28" s="801"/>
      <c r="CR28" s="801"/>
      <c r="CS28" s="801"/>
      <c r="CT28" s="438"/>
      <c r="CU28" s="438"/>
    </row>
    <row r="29" spans="1:99" s="69" customFormat="1" ht="18.75" customHeight="1">
      <c r="A29" s="61"/>
      <c r="B29" s="149" t="s">
        <v>658</v>
      </c>
      <c r="C29" s="798">
        <v>690</v>
      </c>
      <c r="D29" s="798"/>
      <c r="E29" s="798"/>
      <c r="F29" s="798"/>
      <c r="G29" s="798"/>
      <c r="H29" s="798"/>
      <c r="I29" s="491"/>
      <c r="J29" s="204"/>
      <c r="K29" s="797">
        <v>9</v>
      </c>
      <c r="L29" s="797"/>
      <c r="M29" s="797"/>
      <c r="N29" s="797"/>
      <c r="O29" s="797"/>
      <c r="P29" s="797"/>
      <c r="Q29" s="510"/>
      <c r="R29" s="204"/>
      <c r="S29" s="798">
        <v>94</v>
      </c>
      <c r="T29" s="798"/>
      <c r="U29" s="798"/>
      <c r="V29" s="798"/>
      <c r="W29" s="798"/>
      <c r="X29" s="798"/>
      <c r="Y29" s="204"/>
      <c r="Z29" s="204"/>
      <c r="AA29" s="798">
        <v>343</v>
      </c>
      <c r="AB29" s="798"/>
      <c r="AC29" s="798"/>
      <c r="AD29" s="798"/>
      <c r="AE29" s="798"/>
      <c r="AF29" s="798"/>
      <c r="AG29" s="491"/>
      <c r="AH29" s="204"/>
      <c r="AI29" s="798">
        <v>119</v>
      </c>
      <c r="AJ29" s="798"/>
      <c r="AK29" s="798"/>
      <c r="AL29" s="798"/>
      <c r="AM29" s="798"/>
      <c r="AN29" s="798"/>
      <c r="AO29" s="491"/>
      <c r="AP29" s="204"/>
      <c r="AQ29" s="798">
        <v>9</v>
      </c>
      <c r="AR29" s="798"/>
      <c r="AS29" s="798"/>
      <c r="AT29" s="798"/>
      <c r="AU29" s="798"/>
      <c r="AV29" s="798"/>
      <c r="AW29" s="491"/>
      <c r="AX29" s="204"/>
      <c r="AY29" s="798">
        <v>4</v>
      </c>
      <c r="AZ29" s="798"/>
      <c r="BA29" s="798"/>
      <c r="BB29" s="798"/>
      <c r="BC29" s="798"/>
      <c r="BD29" s="798"/>
      <c r="BE29" s="491"/>
      <c r="BF29" s="204"/>
      <c r="BG29" s="801">
        <v>3</v>
      </c>
      <c r="BH29" s="801"/>
      <c r="BI29" s="801"/>
      <c r="BJ29" s="801"/>
      <c r="BK29" s="801"/>
      <c r="BL29" s="511"/>
      <c r="BM29" s="511"/>
      <c r="BN29" s="511"/>
      <c r="BO29" s="800">
        <v>4</v>
      </c>
      <c r="BP29" s="800"/>
      <c r="BQ29" s="800"/>
      <c r="BR29" s="800"/>
      <c r="BS29" s="800"/>
      <c r="BT29" s="800"/>
      <c r="BU29" s="510"/>
      <c r="BV29" s="204"/>
      <c r="BW29" s="797">
        <v>3</v>
      </c>
      <c r="BX29" s="797"/>
      <c r="BY29" s="797"/>
      <c r="BZ29" s="797"/>
      <c r="CA29" s="797"/>
      <c r="CB29" s="797"/>
      <c r="CC29" s="510"/>
      <c r="CD29" s="204"/>
      <c r="CE29" s="797">
        <v>97</v>
      </c>
      <c r="CF29" s="797"/>
      <c r="CG29" s="797"/>
      <c r="CH29" s="797"/>
      <c r="CI29" s="797"/>
      <c r="CJ29" s="797"/>
      <c r="CK29" s="510"/>
      <c r="CL29" s="204"/>
      <c r="CM29" s="801">
        <f t="shared" si="0"/>
        <v>5</v>
      </c>
      <c r="CN29" s="801"/>
      <c r="CO29" s="801"/>
      <c r="CP29" s="801"/>
      <c r="CQ29" s="801"/>
      <c r="CR29" s="801"/>
      <c r="CS29" s="801"/>
      <c r="CT29" s="438"/>
      <c r="CU29" s="438"/>
    </row>
    <row r="30" spans="1:99" s="69" customFormat="1" ht="10.5" customHeight="1">
      <c r="A30" s="80"/>
      <c r="B30" s="60"/>
      <c r="C30" s="800"/>
      <c r="D30" s="800"/>
      <c r="E30" s="800"/>
      <c r="F30" s="800"/>
      <c r="G30" s="800"/>
      <c r="H30" s="800"/>
      <c r="I30" s="800"/>
      <c r="J30" s="204"/>
      <c r="K30" s="797"/>
      <c r="L30" s="797"/>
      <c r="M30" s="797"/>
      <c r="N30" s="797"/>
      <c r="O30" s="797"/>
      <c r="P30" s="797"/>
      <c r="Q30" s="510"/>
      <c r="R30" s="204"/>
      <c r="S30" s="798"/>
      <c r="T30" s="798"/>
      <c r="U30" s="798"/>
      <c r="V30" s="798"/>
      <c r="W30" s="798"/>
      <c r="X30" s="798"/>
      <c r="Y30" s="204"/>
      <c r="Z30" s="204"/>
      <c r="AA30" s="800"/>
      <c r="AB30" s="800"/>
      <c r="AC30" s="800"/>
      <c r="AD30" s="800"/>
      <c r="AE30" s="800"/>
      <c r="AF30" s="800"/>
      <c r="AG30" s="800"/>
      <c r="AH30" s="204"/>
      <c r="AI30" s="799"/>
      <c r="AJ30" s="799"/>
      <c r="AK30" s="799"/>
      <c r="AL30" s="799"/>
      <c r="AM30" s="799"/>
      <c r="AN30" s="799"/>
      <c r="AO30" s="799"/>
      <c r="AP30" s="204"/>
      <c r="AQ30" s="800"/>
      <c r="AR30" s="800"/>
      <c r="AS30" s="800"/>
      <c r="AT30" s="800"/>
      <c r="AU30" s="800"/>
      <c r="AV30" s="800"/>
      <c r="AW30" s="800"/>
      <c r="AX30" s="204"/>
      <c r="AY30" s="800"/>
      <c r="AZ30" s="800"/>
      <c r="BA30" s="800"/>
      <c r="BB30" s="800"/>
      <c r="BC30" s="800"/>
      <c r="BD30" s="800"/>
      <c r="BE30" s="800"/>
      <c r="BF30" s="204"/>
      <c r="BG30" s="801"/>
      <c r="BH30" s="801"/>
      <c r="BI30" s="801"/>
      <c r="BJ30" s="801"/>
      <c r="BK30" s="801"/>
      <c r="BL30" s="801"/>
      <c r="BM30" s="801"/>
      <c r="BN30" s="511"/>
      <c r="BO30" s="797"/>
      <c r="BP30" s="797"/>
      <c r="BQ30" s="797"/>
      <c r="BR30" s="797"/>
      <c r="BS30" s="797"/>
      <c r="BT30" s="797"/>
      <c r="BU30" s="510"/>
      <c r="BV30" s="204"/>
      <c r="BW30" s="797"/>
      <c r="BX30" s="797"/>
      <c r="BY30" s="797"/>
      <c r="BZ30" s="797"/>
      <c r="CA30" s="797"/>
      <c r="CB30" s="797"/>
      <c r="CC30" s="510"/>
      <c r="CD30" s="204"/>
      <c r="CE30" s="797"/>
      <c r="CF30" s="797"/>
      <c r="CG30" s="797"/>
      <c r="CH30" s="797"/>
      <c r="CI30" s="797"/>
      <c r="CJ30" s="797"/>
      <c r="CK30" s="510"/>
      <c r="CL30" s="204"/>
      <c r="CM30" s="801"/>
      <c r="CN30" s="801"/>
      <c r="CO30" s="801"/>
      <c r="CP30" s="801"/>
      <c r="CQ30" s="801"/>
      <c r="CR30" s="801"/>
      <c r="CS30" s="801"/>
      <c r="CT30" s="438"/>
      <c r="CU30" s="438"/>
    </row>
    <row r="31" spans="1:99" s="69" customFormat="1" ht="18.75" customHeight="1">
      <c r="A31" s="61">
        <v>2002</v>
      </c>
      <c r="B31" s="513" t="s">
        <v>646</v>
      </c>
      <c r="C31" s="798">
        <v>938</v>
      </c>
      <c r="D31" s="798"/>
      <c r="E31" s="798"/>
      <c r="F31" s="798"/>
      <c r="G31" s="798"/>
      <c r="H31" s="798"/>
      <c r="I31" s="491"/>
      <c r="J31" s="204"/>
      <c r="K31" s="797">
        <v>28</v>
      </c>
      <c r="L31" s="797"/>
      <c r="M31" s="797"/>
      <c r="N31" s="797"/>
      <c r="O31" s="797"/>
      <c r="P31" s="797"/>
      <c r="Q31" s="510"/>
      <c r="R31" s="204"/>
      <c r="S31" s="798">
        <v>137</v>
      </c>
      <c r="T31" s="798"/>
      <c r="U31" s="798"/>
      <c r="V31" s="798"/>
      <c r="W31" s="798"/>
      <c r="X31" s="798"/>
      <c r="Y31" s="204"/>
      <c r="Z31" s="204"/>
      <c r="AA31" s="798">
        <v>464</v>
      </c>
      <c r="AB31" s="798"/>
      <c r="AC31" s="798"/>
      <c r="AD31" s="798"/>
      <c r="AE31" s="798"/>
      <c r="AF31" s="798"/>
      <c r="AG31" s="491"/>
      <c r="AH31" s="204"/>
      <c r="AI31" s="798">
        <v>125</v>
      </c>
      <c r="AJ31" s="798"/>
      <c r="AK31" s="798"/>
      <c r="AL31" s="798"/>
      <c r="AM31" s="798"/>
      <c r="AN31" s="798"/>
      <c r="AO31" s="491"/>
      <c r="AP31" s="204"/>
      <c r="AQ31" s="798">
        <v>25</v>
      </c>
      <c r="AR31" s="798"/>
      <c r="AS31" s="798"/>
      <c r="AT31" s="798"/>
      <c r="AU31" s="798"/>
      <c r="AV31" s="798"/>
      <c r="AW31" s="491"/>
      <c r="AX31" s="204"/>
      <c r="AY31" s="798">
        <v>22</v>
      </c>
      <c r="AZ31" s="798"/>
      <c r="BA31" s="798"/>
      <c r="BB31" s="798"/>
      <c r="BC31" s="798"/>
      <c r="BD31" s="798"/>
      <c r="BE31" s="491"/>
      <c r="BF31" s="204"/>
      <c r="BG31" s="801">
        <v>2</v>
      </c>
      <c r="BH31" s="801"/>
      <c r="BI31" s="801"/>
      <c r="BJ31" s="801"/>
      <c r="BK31" s="801"/>
      <c r="BL31" s="511"/>
      <c r="BM31" s="511"/>
      <c r="BN31" s="511"/>
      <c r="BO31" s="800">
        <v>1</v>
      </c>
      <c r="BP31" s="800"/>
      <c r="BQ31" s="800"/>
      <c r="BR31" s="800"/>
      <c r="BS31" s="800"/>
      <c r="BT31" s="800"/>
      <c r="BU31" s="510"/>
      <c r="BV31" s="204"/>
      <c r="BW31" s="797">
        <v>3</v>
      </c>
      <c r="BX31" s="797"/>
      <c r="BY31" s="797"/>
      <c r="BZ31" s="797"/>
      <c r="CA31" s="797"/>
      <c r="CB31" s="797"/>
      <c r="CC31" s="510"/>
      <c r="CD31" s="204"/>
      <c r="CE31" s="797">
        <v>123</v>
      </c>
      <c r="CF31" s="797"/>
      <c r="CG31" s="797"/>
      <c r="CH31" s="797"/>
      <c r="CI31" s="797"/>
      <c r="CJ31" s="797"/>
      <c r="CK31" s="510"/>
      <c r="CL31" s="204"/>
      <c r="CM31" s="801">
        <f>C31-SUM(K31:CJ31)</f>
        <v>8</v>
      </c>
      <c r="CN31" s="801"/>
      <c r="CO31" s="801"/>
      <c r="CP31" s="801"/>
      <c r="CQ31" s="801"/>
      <c r="CR31" s="801"/>
      <c r="CS31" s="801"/>
      <c r="CT31" s="438"/>
      <c r="CU31" s="438"/>
    </row>
    <row r="32" spans="1:99" s="69" customFormat="1" ht="18.75" customHeight="1">
      <c r="A32" s="61"/>
      <c r="B32" s="149" t="s">
        <v>648</v>
      </c>
      <c r="C32" s="798">
        <v>699</v>
      </c>
      <c r="D32" s="798"/>
      <c r="E32" s="798"/>
      <c r="F32" s="798"/>
      <c r="G32" s="798"/>
      <c r="H32" s="798"/>
      <c r="I32" s="491"/>
      <c r="J32" s="204"/>
      <c r="K32" s="797">
        <v>17</v>
      </c>
      <c r="L32" s="797"/>
      <c r="M32" s="797"/>
      <c r="N32" s="797"/>
      <c r="O32" s="797"/>
      <c r="P32" s="797"/>
      <c r="Q32" s="510"/>
      <c r="R32" s="204"/>
      <c r="S32" s="798">
        <v>84</v>
      </c>
      <c r="T32" s="798"/>
      <c r="U32" s="798"/>
      <c r="V32" s="798"/>
      <c r="W32" s="798"/>
      <c r="X32" s="798"/>
      <c r="Y32" s="204"/>
      <c r="Z32" s="204"/>
      <c r="AA32" s="798">
        <v>382</v>
      </c>
      <c r="AB32" s="798"/>
      <c r="AC32" s="798"/>
      <c r="AD32" s="798"/>
      <c r="AE32" s="798"/>
      <c r="AF32" s="798"/>
      <c r="AG32" s="491"/>
      <c r="AH32" s="204"/>
      <c r="AI32" s="798">
        <v>107</v>
      </c>
      <c r="AJ32" s="798"/>
      <c r="AK32" s="798"/>
      <c r="AL32" s="798"/>
      <c r="AM32" s="798"/>
      <c r="AN32" s="798"/>
      <c r="AO32" s="491"/>
      <c r="AP32" s="204"/>
      <c r="AQ32" s="798">
        <v>13</v>
      </c>
      <c r="AR32" s="798"/>
      <c r="AS32" s="798"/>
      <c r="AT32" s="798"/>
      <c r="AU32" s="798"/>
      <c r="AV32" s="798"/>
      <c r="AW32" s="491"/>
      <c r="AX32" s="204"/>
      <c r="AY32" s="798">
        <v>17</v>
      </c>
      <c r="AZ32" s="798"/>
      <c r="BA32" s="798"/>
      <c r="BB32" s="798"/>
      <c r="BC32" s="798"/>
      <c r="BD32" s="798"/>
      <c r="BE32" s="491"/>
      <c r="BF32" s="204"/>
      <c r="BG32" s="801">
        <v>4</v>
      </c>
      <c r="BH32" s="801"/>
      <c r="BI32" s="801"/>
      <c r="BJ32" s="801"/>
      <c r="BK32" s="801"/>
      <c r="BL32" s="511"/>
      <c r="BM32" s="511"/>
      <c r="BN32" s="511"/>
      <c r="BO32" s="800">
        <v>2</v>
      </c>
      <c r="BP32" s="800"/>
      <c r="BQ32" s="800"/>
      <c r="BR32" s="800"/>
      <c r="BS32" s="800"/>
      <c r="BT32" s="800"/>
      <c r="BU32" s="510"/>
      <c r="BV32" s="204"/>
      <c r="BW32" s="797">
        <v>1</v>
      </c>
      <c r="BX32" s="797"/>
      <c r="BY32" s="797"/>
      <c r="BZ32" s="797"/>
      <c r="CA32" s="797"/>
      <c r="CB32" s="797"/>
      <c r="CC32" s="510"/>
      <c r="CD32" s="204"/>
      <c r="CE32" s="797">
        <v>60</v>
      </c>
      <c r="CF32" s="797"/>
      <c r="CG32" s="797"/>
      <c r="CH32" s="797"/>
      <c r="CI32" s="797"/>
      <c r="CJ32" s="797"/>
      <c r="CK32" s="510"/>
      <c r="CL32" s="204"/>
      <c r="CM32" s="801">
        <f>C32-SUM(K32:CJ32)</f>
        <v>12</v>
      </c>
      <c r="CN32" s="801"/>
      <c r="CO32" s="801"/>
      <c r="CP32" s="801"/>
      <c r="CQ32" s="801"/>
      <c r="CR32" s="801"/>
      <c r="CS32" s="801"/>
      <c r="CT32" s="438"/>
      <c r="CU32" s="438"/>
    </row>
    <row r="33" spans="1:99" s="69" customFormat="1" ht="18.75" customHeight="1">
      <c r="A33" s="61"/>
      <c r="B33" s="149" t="s">
        <v>649</v>
      </c>
      <c r="C33" s="798">
        <v>889</v>
      </c>
      <c r="D33" s="798"/>
      <c r="E33" s="798"/>
      <c r="F33" s="798"/>
      <c r="G33" s="798"/>
      <c r="H33" s="798"/>
      <c r="I33" s="491"/>
      <c r="J33" s="204"/>
      <c r="K33" s="797">
        <v>5</v>
      </c>
      <c r="L33" s="797"/>
      <c r="M33" s="797"/>
      <c r="N33" s="797"/>
      <c r="O33" s="797"/>
      <c r="P33" s="797"/>
      <c r="Q33" s="510"/>
      <c r="R33" s="204"/>
      <c r="S33" s="798">
        <v>156</v>
      </c>
      <c r="T33" s="798"/>
      <c r="U33" s="798"/>
      <c r="V33" s="798"/>
      <c r="W33" s="798"/>
      <c r="X33" s="798"/>
      <c r="Y33" s="204"/>
      <c r="Z33" s="204"/>
      <c r="AA33" s="798">
        <v>412</v>
      </c>
      <c r="AB33" s="798"/>
      <c r="AC33" s="798"/>
      <c r="AD33" s="798"/>
      <c r="AE33" s="798"/>
      <c r="AF33" s="798"/>
      <c r="AG33" s="491"/>
      <c r="AH33" s="204"/>
      <c r="AI33" s="798">
        <v>203</v>
      </c>
      <c r="AJ33" s="798"/>
      <c r="AK33" s="798"/>
      <c r="AL33" s="798"/>
      <c r="AM33" s="798"/>
      <c r="AN33" s="798"/>
      <c r="AO33" s="491"/>
      <c r="AP33" s="204"/>
      <c r="AQ33" s="798">
        <v>20</v>
      </c>
      <c r="AR33" s="798"/>
      <c r="AS33" s="798"/>
      <c r="AT33" s="798"/>
      <c r="AU33" s="798"/>
      <c r="AV33" s="798"/>
      <c r="AW33" s="491"/>
      <c r="AX33" s="204"/>
      <c r="AY33" s="798">
        <v>11</v>
      </c>
      <c r="AZ33" s="798"/>
      <c r="BA33" s="798"/>
      <c r="BB33" s="798"/>
      <c r="BC33" s="798"/>
      <c r="BD33" s="798"/>
      <c r="BE33" s="491"/>
      <c r="BF33" s="204"/>
      <c r="BG33" s="801">
        <v>6</v>
      </c>
      <c r="BH33" s="801"/>
      <c r="BI33" s="801"/>
      <c r="BJ33" s="801"/>
      <c r="BK33" s="801"/>
      <c r="BL33" s="511"/>
      <c r="BM33" s="511"/>
      <c r="BN33" s="511"/>
      <c r="BO33" s="800">
        <v>2</v>
      </c>
      <c r="BP33" s="800"/>
      <c r="BQ33" s="800"/>
      <c r="BR33" s="800"/>
      <c r="BS33" s="800"/>
      <c r="BT33" s="800"/>
      <c r="BU33" s="510"/>
      <c r="BV33" s="204"/>
      <c r="BW33" s="797">
        <v>1</v>
      </c>
      <c r="BX33" s="797"/>
      <c r="BY33" s="797"/>
      <c r="BZ33" s="797"/>
      <c r="CA33" s="797"/>
      <c r="CB33" s="797"/>
      <c r="CC33" s="510"/>
      <c r="CD33" s="204"/>
      <c r="CE33" s="797">
        <v>71</v>
      </c>
      <c r="CF33" s="797"/>
      <c r="CG33" s="797"/>
      <c r="CH33" s="797"/>
      <c r="CI33" s="797"/>
      <c r="CJ33" s="797"/>
      <c r="CK33" s="510"/>
      <c r="CL33" s="204"/>
      <c r="CM33" s="801">
        <f>C33-SUM(K33:CJ33)</f>
        <v>2</v>
      </c>
      <c r="CN33" s="801"/>
      <c r="CO33" s="801"/>
      <c r="CP33" s="801"/>
      <c r="CQ33" s="801"/>
      <c r="CR33" s="801"/>
      <c r="CS33" s="801"/>
      <c r="CT33" s="438"/>
      <c r="CU33" s="438"/>
    </row>
    <row r="34" spans="1:97" s="84" customFormat="1" ht="18.75" customHeight="1">
      <c r="A34" s="454"/>
      <c r="B34" s="46" t="s">
        <v>2</v>
      </c>
      <c r="C34" s="798">
        <f>SUM(C31:H33)</f>
        <v>2526</v>
      </c>
      <c r="D34" s="798"/>
      <c r="E34" s="798"/>
      <c r="F34" s="798"/>
      <c r="G34" s="798"/>
      <c r="H34" s="798"/>
      <c r="I34" s="491" t="e">
        <f>SUM(#REF!)</f>
        <v>#REF!</v>
      </c>
      <c r="J34" s="204" t="e">
        <f>SUM(#REF!)</f>
        <v>#REF!</v>
      </c>
      <c r="K34" s="797">
        <f>SUM(K31:P33)</f>
        <v>50</v>
      </c>
      <c r="L34" s="797"/>
      <c r="M34" s="797"/>
      <c r="N34" s="797"/>
      <c r="O34" s="797"/>
      <c r="P34" s="797"/>
      <c r="Q34" s="510"/>
      <c r="R34" s="204"/>
      <c r="S34" s="798">
        <f>SUM(S31:X33)</f>
        <v>377</v>
      </c>
      <c r="T34" s="798"/>
      <c r="U34" s="798"/>
      <c r="V34" s="798"/>
      <c r="W34" s="798"/>
      <c r="X34" s="798"/>
      <c r="Y34" s="204"/>
      <c r="Z34" s="204"/>
      <c r="AA34" s="798">
        <f>SUM(AA31:AF33)</f>
        <v>1258</v>
      </c>
      <c r="AB34" s="798"/>
      <c r="AC34" s="798"/>
      <c r="AD34" s="798"/>
      <c r="AE34" s="798"/>
      <c r="AF34" s="798"/>
      <c r="AG34" s="491"/>
      <c r="AH34" s="204"/>
      <c r="AI34" s="798">
        <f>SUM(AI31:AN33)</f>
        <v>435</v>
      </c>
      <c r="AJ34" s="798"/>
      <c r="AK34" s="798"/>
      <c r="AL34" s="798"/>
      <c r="AM34" s="798"/>
      <c r="AN34" s="798"/>
      <c r="AO34" s="491"/>
      <c r="AP34" s="204"/>
      <c r="AQ34" s="798">
        <f>SUM(AQ31:AV33)</f>
        <v>58</v>
      </c>
      <c r="AR34" s="798"/>
      <c r="AS34" s="798"/>
      <c r="AT34" s="798"/>
      <c r="AU34" s="798"/>
      <c r="AV34" s="798"/>
      <c r="AW34" s="491"/>
      <c r="AX34" s="204"/>
      <c r="AY34" s="798">
        <f>SUM(AY31:BD33)</f>
        <v>50</v>
      </c>
      <c r="AZ34" s="798"/>
      <c r="BA34" s="798"/>
      <c r="BB34" s="798"/>
      <c r="BC34" s="798"/>
      <c r="BD34" s="798"/>
      <c r="BE34" s="491"/>
      <c r="BF34" s="204"/>
      <c r="BG34" s="800">
        <f>SUM(BG31:BK33)</f>
        <v>12</v>
      </c>
      <c r="BH34" s="801"/>
      <c r="BI34" s="801"/>
      <c r="BJ34" s="801"/>
      <c r="BK34" s="801"/>
      <c r="BL34" s="510"/>
      <c r="BM34" s="510"/>
      <c r="BN34" s="510"/>
      <c r="BO34" s="800">
        <f>SUM(BO31:BT33)</f>
        <v>5</v>
      </c>
      <c r="BP34" s="800"/>
      <c r="BQ34" s="800"/>
      <c r="BR34" s="800"/>
      <c r="BS34" s="800"/>
      <c r="BT34" s="800"/>
      <c r="BU34" s="510"/>
      <c r="BV34" s="204"/>
      <c r="BW34" s="797">
        <f>SUM(BW31:CB33)</f>
        <v>5</v>
      </c>
      <c r="BX34" s="797"/>
      <c r="BY34" s="797"/>
      <c r="BZ34" s="797"/>
      <c r="CA34" s="797"/>
      <c r="CB34" s="797"/>
      <c r="CC34" s="510"/>
      <c r="CD34" s="204"/>
      <c r="CE34" s="797">
        <f>SUM(CE31:CJ33)</f>
        <v>254</v>
      </c>
      <c r="CF34" s="797"/>
      <c r="CG34" s="797"/>
      <c r="CH34" s="797"/>
      <c r="CI34" s="797"/>
      <c r="CJ34" s="797"/>
      <c r="CK34" s="510"/>
      <c r="CL34" s="204"/>
      <c r="CM34" s="800">
        <f>SUM(CM31:CS33)</f>
        <v>22</v>
      </c>
      <c r="CN34" s="801"/>
      <c r="CO34" s="801"/>
      <c r="CP34" s="801"/>
      <c r="CQ34" s="801"/>
      <c r="CR34" s="801"/>
      <c r="CS34" s="801"/>
    </row>
    <row r="35" spans="1:99" ht="18" customHeight="1">
      <c r="A35" s="474"/>
      <c r="B35" s="74"/>
      <c r="C35" s="259"/>
      <c r="D35" s="259"/>
      <c r="E35" s="259"/>
      <c r="F35" s="259"/>
      <c r="G35" s="259"/>
      <c r="H35" s="259"/>
      <c r="I35" s="259"/>
      <c r="J35" s="425"/>
      <c r="K35" s="259"/>
      <c r="L35" s="259"/>
      <c r="M35" s="259"/>
      <c r="N35" s="259"/>
      <c r="O35" s="259"/>
      <c r="P35" s="259"/>
      <c r="Q35" s="259"/>
      <c r="R35" s="425"/>
      <c r="S35" s="259"/>
      <c r="T35" s="259"/>
      <c r="U35" s="259"/>
      <c r="V35" s="259"/>
      <c r="W35" s="259"/>
      <c r="X35" s="259"/>
      <c r="Y35" s="259"/>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40"/>
      <c r="BH35" s="440"/>
      <c r="BI35" s="440"/>
      <c r="BJ35" s="440"/>
      <c r="BK35" s="440"/>
      <c r="BL35" s="440"/>
      <c r="BM35" s="440"/>
      <c r="BN35" s="440"/>
      <c r="BO35" s="441"/>
      <c r="BP35" s="441"/>
      <c r="BQ35" s="441"/>
      <c r="BR35" s="441"/>
      <c r="BS35" s="441"/>
      <c r="BT35" s="441"/>
      <c r="BU35" s="441"/>
      <c r="BV35" s="425"/>
      <c r="BW35" s="441"/>
      <c r="BX35" s="441"/>
      <c r="BY35" s="441"/>
      <c r="BZ35" s="441"/>
      <c r="CA35" s="441"/>
      <c r="CB35" s="441"/>
      <c r="CC35" s="441"/>
      <c r="CD35" s="425"/>
      <c r="CE35" s="441"/>
      <c r="CF35" s="441"/>
      <c r="CG35" s="441"/>
      <c r="CH35" s="441"/>
      <c r="CI35" s="441"/>
      <c r="CJ35" s="441"/>
      <c r="CK35" s="441"/>
      <c r="CL35" s="425"/>
      <c r="CM35" s="440"/>
      <c r="CN35" s="440"/>
      <c r="CO35" s="440"/>
      <c r="CP35" s="440"/>
      <c r="CQ35" s="440"/>
      <c r="CR35" s="440"/>
      <c r="CS35" s="440"/>
      <c r="CT35" s="440"/>
      <c r="CU35" s="440"/>
    </row>
    <row r="36" spans="1:17" s="444" customFormat="1" ht="14.25" customHeight="1">
      <c r="A36" s="442">
        <v>0</v>
      </c>
      <c r="B36" s="443" t="s">
        <v>514</v>
      </c>
      <c r="E36" s="445"/>
      <c r="H36" s="445"/>
      <c r="K36" s="446"/>
      <c r="L36" s="447"/>
      <c r="Q36" s="445"/>
    </row>
    <row r="37" spans="1:17" s="444" customFormat="1" ht="14.25" customHeight="1">
      <c r="A37" s="82"/>
      <c r="B37" s="20" t="s">
        <v>515</v>
      </c>
      <c r="E37" s="445"/>
      <c r="H37" s="445"/>
      <c r="K37" s="447"/>
      <c r="L37" s="264"/>
      <c r="Q37" s="445"/>
    </row>
    <row r="38" spans="1:17" s="444" customFormat="1" ht="14.25" customHeight="1">
      <c r="A38" s="82"/>
      <c r="B38" s="20" t="s">
        <v>465</v>
      </c>
      <c r="E38" s="445"/>
      <c r="H38" s="445"/>
      <c r="K38" s="447"/>
      <c r="L38" s="264"/>
      <c r="Q38" s="445"/>
    </row>
    <row r="39" spans="1:19" ht="14.25" customHeight="1">
      <c r="A39" s="448"/>
      <c r="C39" s="429"/>
      <c r="D39" s="429"/>
      <c r="E39" s="430"/>
      <c r="G39" s="429"/>
      <c r="H39" s="430"/>
      <c r="J39" s="429"/>
      <c r="K39" s="430"/>
      <c r="M39" s="429"/>
      <c r="N39" s="430"/>
      <c r="P39" s="429"/>
      <c r="Q39" s="430"/>
      <c r="S39" s="429"/>
    </row>
    <row r="40" spans="1:19" ht="14.25" customHeight="1">
      <c r="A40" s="448"/>
      <c r="C40" s="429"/>
      <c r="D40" s="429"/>
      <c r="E40" s="430"/>
      <c r="G40" s="429"/>
      <c r="H40" s="430"/>
      <c r="J40" s="429"/>
      <c r="K40" s="430"/>
      <c r="M40" s="429"/>
      <c r="N40" s="430"/>
      <c r="P40" s="429"/>
      <c r="Q40" s="430"/>
      <c r="S40" s="429"/>
    </row>
    <row r="41" spans="3:19" ht="14.25" customHeight="1">
      <c r="C41" s="429"/>
      <c r="D41" s="429"/>
      <c r="E41" s="430"/>
      <c r="G41" s="429"/>
      <c r="H41" s="430"/>
      <c r="J41" s="429"/>
      <c r="K41" s="430"/>
      <c r="M41" s="429"/>
      <c r="N41" s="430"/>
      <c r="P41" s="429"/>
      <c r="Q41" s="430"/>
      <c r="S41" s="429"/>
    </row>
    <row r="42" spans="1:19" ht="17.25" customHeight="1">
      <c r="A42" s="449" t="s">
        <v>516</v>
      </c>
      <c r="B42" s="46" t="s">
        <v>517</v>
      </c>
      <c r="C42" s="429"/>
      <c r="D42" s="429"/>
      <c r="E42" s="430"/>
      <c r="G42" s="429"/>
      <c r="H42" s="430"/>
      <c r="J42" s="429"/>
      <c r="K42" s="430"/>
      <c r="M42" s="429"/>
      <c r="N42" s="430"/>
      <c r="P42" s="429"/>
      <c r="Q42" s="430"/>
      <c r="S42" s="429"/>
    </row>
    <row r="43" spans="1:4" ht="17.25" customHeight="1">
      <c r="A43" s="450" t="s">
        <v>518</v>
      </c>
      <c r="B43" s="47" t="s">
        <v>519</v>
      </c>
      <c r="C43" s="429"/>
      <c r="D43" s="429"/>
    </row>
    <row r="44" spans="1:4" ht="17.25" customHeight="1">
      <c r="A44" s="27"/>
      <c r="B44" s="27" t="s">
        <v>881</v>
      </c>
      <c r="C44" s="429"/>
      <c r="D44" s="429"/>
    </row>
    <row r="45" spans="1:99" s="444" customFormat="1" ht="17.25" customHeight="1">
      <c r="A45" s="52"/>
      <c r="B45" s="451"/>
      <c r="C45" s="451"/>
      <c r="E45" s="445"/>
      <c r="H45" s="445"/>
      <c r="K45" s="445"/>
      <c r="N45" s="445"/>
      <c r="Q45" s="445"/>
      <c r="CL45" s="284"/>
      <c r="CU45" s="284" t="s">
        <v>802</v>
      </c>
    </row>
    <row r="46" spans="1:99" s="433" customFormat="1" ht="30" customHeight="1">
      <c r="A46" s="701" t="s">
        <v>795</v>
      </c>
      <c r="B46" s="701"/>
      <c r="C46" s="701"/>
      <c r="D46" s="701"/>
      <c r="E46" s="701"/>
      <c r="F46" s="701"/>
      <c r="G46" s="701"/>
      <c r="H46" s="701"/>
      <c r="I46" s="701"/>
      <c r="J46" s="701"/>
      <c r="K46" s="701"/>
      <c r="L46" s="701"/>
      <c r="M46" s="701"/>
      <c r="N46" s="701"/>
      <c r="O46" s="775"/>
      <c r="P46" s="780" t="s">
        <v>520</v>
      </c>
      <c r="Q46" s="781"/>
      <c r="R46" s="781"/>
      <c r="S46" s="781"/>
      <c r="T46" s="781"/>
      <c r="U46" s="781"/>
      <c r="V46" s="781"/>
      <c r="W46" s="781"/>
      <c r="X46" s="781"/>
      <c r="Y46" s="781"/>
      <c r="Z46" s="781"/>
      <c r="AA46" s="781"/>
      <c r="AB46" s="781"/>
      <c r="AC46" s="782"/>
      <c r="AD46" s="786" t="s">
        <v>882</v>
      </c>
      <c r="AE46" s="787"/>
      <c r="AF46" s="787"/>
      <c r="AG46" s="787"/>
      <c r="AH46" s="787"/>
      <c r="AI46" s="787"/>
      <c r="AJ46" s="787"/>
      <c r="AK46" s="787"/>
      <c r="AL46" s="787"/>
      <c r="AM46" s="787"/>
      <c r="AN46" s="787"/>
      <c r="AO46" s="787"/>
      <c r="AP46" s="787"/>
      <c r="AQ46" s="787"/>
      <c r="AR46" s="787"/>
      <c r="AS46" s="787"/>
      <c r="AT46" s="787"/>
      <c r="AU46" s="787"/>
      <c r="AV46" s="787"/>
      <c r="AW46" s="787"/>
      <c r="AX46" s="787"/>
      <c r="AY46" s="787"/>
      <c r="AZ46" s="787"/>
      <c r="BA46" s="787"/>
      <c r="BB46" s="787"/>
      <c r="BC46" s="787"/>
      <c r="BD46" s="787"/>
      <c r="BE46" s="787"/>
      <c r="BF46" s="787"/>
      <c r="BG46" s="787"/>
      <c r="BH46" s="787"/>
      <c r="BI46" s="787"/>
      <c r="BJ46" s="787"/>
      <c r="BK46" s="787"/>
      <c r="BL46" s="787"/>
      <c r="BM46" s="787"/>
      <c r="BN46" s="787"/>
      <c r="BO46" s="787"/>
      <c r="BP46" s="787"/>
      <c r="BQ46" s="787"/>
      <c r="BR46" s="787"/>
      <c r="BS46" s="788"/>
      <c r="BT46" s="780" t="s">
        <v>523</v>
      </c>
      <c r="BU46" s="781"/>
      <c r="BV46" s="781"/>
      <c r="BW46" s="781"/>
      <c r="BX46" s="781"/>
      <c r="BY46" s="781"/>
      <c r="BZ46" s="781"/>
      <c r="CA46" s="781"/>
      <c r="CB46" s="781"/>
      <c r="CC46" s="781"/>
      <c r="CD46" s="781"/>
      <c r="CE46" s="781"/>
      <c r="CF46" s="781"/>
      <c r="CG46" s="782"/>
      <c r="CH46" s="780" t="s">
        <v>436</v>
      </c>
      <c r="CI46" s="781"/>
      <c r="CJ46" s="781"/>
      <c r="CK46" s="781"/>
      <c r="CL46" s="781"/>
      <c r="CM46" s="781"/>
      <c r="CN46" s="781"/>
      <c r="CO46" s="781"/>
      <c r="CP46" s="781"/>
      <c r="CQ46" s="781"/>
      <c r="CR46" s="781"/>
      <c r="CS46" s="781"/>
      <c r="CT46" s="781"/>
      <c r="CU46" s="781"/>
    </row>
    <row r="47" spans="1:99" s="433" customFormat="1" ht="30" customHeight="1">
      <c r="A47" s="776"/>
      <c r="B47" s="776"/>
      <c r="C47" s="776"/>
      <c r="D47" s="776"/>
      <c r="E47" s="776"/>
      <c r="F47" s="776"/>
      <c r="G47" s="776"/>
      <c r="H47" s="776"/>
      <c r="I47" s="776"/>
      <c r="J47" s="776"/>
      <c r="K47" s="776"/>
      <c r="L47" s="776"/>
      <c r="M47" s="776"/>
      <c r="N47" s="776"/>
      <c r="O47" s="777"/>
      <c r="P47" s="783"/>
      <c r="Q47" s="784"/>
      <c r="R47" s="784"/>
      <c r="S47" s="784"/>
      <c r="T47" s="784"/>
      <c r="U47" s="784"/>
      <c r="V47" s="784"/>
      <c r="W47" s="784"/>
      <c r="X47" s="784"/>
      <c r="Y47" s="784"/>
      <c r="Z47" s="784"/>
      <c r="AA47" s="784"/>
      <c r="AB47" s="784"/>
      <c r="AC47" s="785"/>
      <c r="AD47" s="773" t="s">
        <v>12</v>
      </c>
      <c r="AE47" s="774"/>
      <c r="AF47" s="774"/>
      <c r="AG47" s="774"/>
      <c r="AH47" s="774"/>
      <c r="AI47" s="774"/>
      <c r="AJ47" s="774"/>
      <c r="AK47" s="774"/>
      <c r="AL47" s="774"/>
      <c r="AM47" s="774"/>
      <c r="AN47" s="774"/>
      <c r="AO47" s="774"/>
      <c r="AP47" s="774"/>
      <c r="AQ47" s="774"/>
      <c r="AR47" s="773" t="s">
        <v>13</v>
      </c>
      <c r="AS47" s="774"/>
      <c r="AT47" s="774"/>
      <c r="AU47" s="774"/>
      <c r="AV47" s="774"/>
      <c r="AW47" s="774"/>
      <c r="AX47" s="774"/>
      <c r="AY47" s="774"/>
      <c r="AZ47" s="774"/>
      <c r="BA47" s="774"/>
      <c r="BB47" s="774"/>
      <c r="BC47" s="774"/>
      <c r="BD47" s="774"/>
      <c r="BE47" s="774"/>
      <c r="BF47" s="773" t="s">
        <v>522</v>
      </c>
      <c r="BG47" s="774"/>
      <c r="BH47" s="774"/>
      <c r="BI47" s="774"/>
      <c r="BJ47" s="774"/>
      <c r="BK47" s="774"/>
      <c r="BL47" s="774"/>
      <c r="BM47" s="774"/>
      <c r="BN47" s="774"/>
      <c r="BO47" s="774"/>
      <c r="BP47" s="774"/>
      <c r="BQ47" s="774"/>
      <c r="BR47" s="774"/>
      <c r="BS47" s="774"/>
      <c r="BT47" s="783"/>
      <c r="BU47" s="784"/>
      <c r="BV47" s="784"/>
      <c r="BW47" s="784"/>
      <c r="BX47" s="784"/>
      <c r="BY47" s="784"/>
      <c r="BZ47" s="784"/>
      <c r="CA47" s="784"/>
      <c r="CB47" s="784"/>
      <c r="CC47" s="784"/>
      <c r="CD47" s="784"/>
      <c r="CE47" s="784"/>
      <c r="CF47" s="784"/>
      <c r="CG47" s="785"/>
      <c r="CH47" s="783"/>
      <c r="CI47" s="784"/>
      <c r="CJ47" s="784"/>
      <c r="CK47" s="784"/>
      <c r="CL47" s="784"/>
      <c r="CM47" s="784"/>
      <c r="CN47" s="784"/>
      <c r="CO47" s="784"/>
      <c r="CP47" s="784"/>
      <c r="CQ47" s="784"/>
      <c r="CR47" s="784"/>
      <c r="CS47" s="784"/>
      <c r="CT47" s="784"/>
      <c r="CU47" s="784"/>
    </row>
    <row r="48" spans="1:99" s="433" customFormat="1" ht="30" customHeight="1">
      <c r="A48" s="776"/>
      <c r="B48" s="776"/>
      <c r="C48" s="776"/>
      <c r="D48" s="776"/>
      <c r="E48" s="776"/>
      <c r="F48" s="776"/>
      <c r="G48" s="776"/>
      <c r="H48" s="776"/>
      <c r="I48" s="776"/>
      <c r="J48" s="776"/>
      <c r="K48" s="776"/>
      <c r="L48" s="776"/>
      <c r="M48" s="776"/>
      <c r="N48" s="776"/>
      <c r="O48" s="777"/>
      <c r="P48" s="790" t="s">
        <v>524</v>
      </c>
      <c r="Q48" s="790"/>
      <c r="R48" s="790"/>
      <c r="S48" s="790"/>
      <c r="T48" s="790"/>
      <c r="U48" s="790"/>
      <c r="V48" s="790"/>
      <c r="W48" s="790"/>
      <c r="X48" s="790"/>
      <c r="Y48" s="790"/>
      <c r="Z48" s="790"/>
      <c r="AA48" s="790"/>
      <c r="AB48" s="790"/>
      <c r="AC48" s="790"/>
      <c r="AD48" s="789" t="s">
        <v>525</v>
      </c>
      <c r="AE48" s="790"/>
      <c r="AF48" s="790"/>
      <c r="AG48" s="790"/>
      <c r="AH48" s="790"/>
      <c r="AI48" s="790"/>
      <c r="AJ48" s="790"/>
      <c r="AK48" s="790"/>
      <c r="AL48" s="790"/>
      <c r="AM48" s="790"/>
      <c r="AN48" s="790"/>
      <c r="AO48" s="790"/>
      <c r="AP48" s="790"/>
      <c r="AQ48" s="790"/>
      <c r="AR48" s="789" t="s">
        <v>526</v>
      </c>
      <c r="AS48" s="790"/>
      <c r="AT48" s="790"/>
      <c r="AU48" s="790"/>
      <c r="AV48" s="790"/>
      <c r="AW48" s="790"/>
      <c r="AX48" s="790"/>
      <c r="AY48" s="790"/>
      <c r="AZ48" s="790"/>
      <c r="BA48" s="790"/>
      <c r="BB48" s="790"/>
      <c r="BC48" s="790"/>
      <c r="BD48" s="790"/>
      <c r="BE48" s="790"/>
      <c r="BF48" s="791" t="s">
        <v>527</v>
      </c>
      <c r="BG48" s="792"/>
      <c r="BH48" s="792"/>
      <c r="BI48" s="792"/>
      <c r="BJ48" s="792"/>
      <c r="BK48" s="792"/>
      <c r="BL48" s="792"/>
      <c r="BM48" s="792"/>
      <c r="BN48" s="792"/>
      <c r="BO48" s="792"/>
      <c r="BP48" s="792"/>
      <c r="BQ48" s="792"/>
      <c r="BR48" s="792"/>
      <c r="BS48" s="793"/>
      <c r="BT48" s="790" t="s">
        <v>528</v>
      </c>
      <c r="BU48" s="790"/>
      <c r="BV48" s="790"/>
      <c r="BW48" s="790"/>
      <c r="BX48" s="790"/>
      <c r="BY48" s="790"/>
      <c r="BZ48" s="790"/>
      <c r="CA48" s="790"/>
      <c r="CB48" s="790"/>
      <c r="CC48" s="790"/>
      <c r="CD48" s="790"/>
      <c r="CE48" s="790"/>
      <c r="CF48" s="790"/>
      <c r="CG48" s="790"/>
      <c r="CH48" s="790" t="s">
        <v>130</v>
      </c>
      <c r="CI48" s="790"/>
      <c r="CJ48" s="790"/>
      <c r="CK48" s="790"/>
      <c r="CL48" s="790"/>
      <c r="CM48" s="790"/>
      <c r="CN48" s="790"/>
      <c r="CO48" s="790"/>
      <c r="CP48" s="790"/>
      <c r="CQ48" s="790"/>
      <c r="CR48" s="790"/>
      <c r="CS48" s="790"/>
      <c r="CT48" s="790"/>
      <c r="CU48" s="811"/>
    </row>
    <row r="49" spans="1:99" s="433" customFormat="1" ht="30" customHeight="1">
      <c r="A49" s="778"/>
      <c r="B49" s="778"/>
      <c r="C49" s="778"/>
      <c r="D49" s="778"/>
      <c r="E49" s="778"/>
      <c r="F49" s="778"/>
      <c r="G49" s="778"/>
      <c r="H49" s="778"/>
      <c r="I49" s="778"/>
      <c r="J49" s="778"/>
      <c r="K49" s="778"/>
      <c r="L49" s="778"/>
      <c r="M49" s="778"/>
      <c r="N49" s="778"/>
      <c r="O49" s="779"/>
      <c r="P49" s="805" t="s">
        <v>529</v>
      </c>
      <c r="Q49" s="806"/>
      <c r="R49" s="806"/>
      <c r="S49" s="806"/>
      <c r="T49" s="806"/>
      <c r="U49" s="806"/>
      <c r="V49" s="806"/>
      <c r="W49" s="806"/>
      <c r="X49" s="806"/>
      <c r="Y49" s="806"/>
      <c r="Z49" s="806"/>
      <c r="AA49" s="806"/>
      <c r="AB49" s="806"/>
      <c r="AC49" s="807"/>
      <c r="AD49" s="794" t="s">
        <v>530</v>
      </c>
      <c r="AE49" s="795"/>
      <c r="AF49" s="795"/>
      <c r="AG49" s="795"/>
      <c r="AH49" s="795"/>
      <c r="AI49" s="795"/>
      <c r="AJ49" s="795"/>
      <c r="AK49" s="795"/>
      <c r="AL49" s="795"/>
      <c r="AM49" s="795"/>
      <c r="AN49" s="795"/>
      <c r="AO49" s="795"/>
      <c r="AP49" s="795"/>
      <c r="AQ49" s="795"/>
      <c r="AR49" s="794" t="s">
        <v>531</v>
      </c>
      <c r="AS49" s="795"/>
      <c r="AT49" s="795"/>
      <c r="AU49" s="795"/>
      <c r="AV49" s="795"/>
      <c r="AW49" s="795"/>
      <c r="AX49" s="795"/>
      <c r="AY49" s="795"/>
      <c r="AZ49" s="795"/>
      <c r="BA49" s="795"/>
      <c r="BB49" s="795"/>
      <c r="BC49" s="795"/>
      <c r="BD49" s="795"/>
      <c r="BE49" s="795"/>
      <c r="BF49" s="794" t="s">
        <v>532</v>
      </c>
      <c r="BG49" s="795"/>
      <c r="BH49" s="795"/>
      <c r="BI49" s="795"/>
      <c r="BJ49" s="795"/>
      <c r="BK49" s="795"/>
      <c r="BL49" s="795"/>
      <c r="BM49" s="795"/>
      <c r="BN49" s="795"/>
      <c r="BO49" s="795"/>
      <c r="BP49" s="795"/>
      <c r="BQ49" s="795"/>
      <c r="BR49" s="795"/>
      <c r="BS49" s="795"/>
      <c r="BT49" s="795" t="s">
        <v>533</v>
      </c>
      <c r="BU49" s="795"/>
      <c r="BV49" s="795"/>
      <c r="BW49" s="795"/>
      <c r="BX49" s="795"/>
      <c r="BY49" s="795"/>
      <c r="BZ49" s="795"/>
      <c r="CA49" s="795"/>
      <c r="CB49" s="795"/>
      <c r="CC49" s="795"/>
      <c r="CD49" s="795"/>
      <c r="CE49" s="795"/>
      <c r="CF49" s="795"/>
      <c r="CG49" s="795"/>
      <c r="CH49" s="795" t="s">
        <v>38</v>
      </c>
      <c r="CI49" s="795"/>
      <c r="CJ49" s="795"/>
      <c r="CK49" s="795"/>
      <c r="CL49" s="795"/>
      <c r="CM49" s="795"/>
      <c r="CN49" s="795"/>
      <c r="CO49" s="795"/>
      <c r="CP49" s="795"/>
      <c r="CQ49" s="795"/>
      <c r="CR49" s="795"/>
      <c r="CS49" s="795"/>
      <c r="CT49" s="795"/>
      <c r="CU49" s="825"/>
    </row>
    <row r="50" spans="1:99" s="433" customFormat="1" ht="18" customHeight="1">
      <c r="A50" s="809">
        <v>1</v>
      </c>
      <c r="B50" s="809"/>
      <c r="C50" s="809"/>
      <c r="D50" s="809"/>
      <c r="E50" s="809"/>
      <c r="F50" s="809"/>
      <c r="G50" s="809"/>
      <c r="H50" s="809"/>
      <c r="I50" s="809"/>
      <c r="J50" s="809"/>
      <c r="K50" s="809"/>
      <c r="L50" s="809"/>
      <c r="M50" s="809"/>
      <c r="N50" s="809"/>
      <c r="O50" s="810"/>
      <c r="P50" s="795">
        <v>2</v>
      </c>
      <c r="Q50" s="795"/>
      <c r="R50" s="795"/>
      <c r="S50" s="795"/>
      <c r="T50" s="795"/>
      <c r="U50" s="795"/>
      <c r="V50" s="795"/>
      <c r="W50" s="795"/>
      <c r="X50" s="795"/>
      <c r="Y50" s="795"/>
      <c r="Z50" s="795"/>
      <c r="AA50" s="795"/>
      <c r="AB50" s="795"/>
      <c r="AC50" s="795"/>
      <c r="AD50" s="795">
        <v>3</v>
      </c>
      <c r="AE50" s="795"/>
      <c r="AF50" s="795"/>
      <c r="AG50" s="795"/>
      <c r="AH50" s="795"/>
      <c r="AI50" s="795"/>
      <c r="AJ50" s="795"/>
      <c r="AK50" s="795"/>
      <c r="AL50" s="795"/>
      <c r="AM50" s="795"/>
      <c r="AN50" s="795"/>
      <c r="AO50" s="795"/>
      <c r="AP50" s="795"/>
      <c r="AQ50" s="795"/>
      <c r="AR50" s="795">
        <v>4</v>
      </c>
      <c r="AS50" s="795"/>
      <c r="AT50" s="795"/>
      <c r="AU50" s="795"/>
      <c r="AV50" s="795"/>
      <c r="AW50" s="795"/>
      <c r="AX50" s="795"/>
      <c r="AY50" s="795"/>
      <c r="AZ50" s="795"/>
      <c r="BA50" s="795"/>
      <c r="BB50" s="795"/>
      <c r="BC50" s="795"/>
      <c r="BD50" s="795"/>
      <c r="BE50" s="795"/>
      <c r="BF50" s="795">
        <v>5</v>
      </c>
      <c r="BG50" s="795"/>
      <c r="BH50" s="795"/>
      <c r="BI50" s="795"/>
      <c r="BJ50" s="795"/>
      <c r="BK50" s="795"/>
      <c r="BL50" s="795"/>
      <c r="BM50" s="795"/>
      <c r="BN50" s="795"/>
      <c r="BO50" s="795"/>
      <c r="BP50" s="795"/>
      <c r="BQ50" s="795"/>
      <c r="BR50" s="795"/>
      <c r="BS50" s="795"/>
      <c r="BT50" s="795">
        <v>6</v>
      </c>
      <c r="BU50" s="795"/>
      <c r="BV50" s="795"/>
      <c r="BW50" s="795"/>
      <c r="BX50" s="795"/>
      <c r="BY50" s="795"/>
      <c r="BZ50" s="795"/>
      <c r="CA50" s="795"/>
      <c r="CB50" s="795"/>
      <c r="CC50" s="795"/>
      <c r="CD50" s="795"/>
      <c r="CE50" s="795"/>
      <c r="CF50" s="795"/>
      <c r="CG50" s="795"/>
      <c r="CH50" s="795">
        <v>7</v>
      </c>
      <c r="CI50" s="795"/>
      <c r="CJ50" s="795"/>
      <c r="CK50" s="795"/>
      <c r="CL50" s="795"/>
      <c r="CM50" s="795"/>
      <c r="CN50" s="795"/>
      <c r="CO50" s="795"/>
      <c r="CP50" s="795"/>
      <c r="CQ50" s="795"/>
      <c r="CR50" s="795"/>
      <c r="CS50" s="795"/>
      <c r="CT50" s="795"/>
      <c r="CU50" s="825"/>
    </row>
    <row r="51" spans="1:99" ht="9" customHeight="1">
      <c r="A51" s="424"/>
      <c r="B51" s="423"/>
      <c r="C51" s="423"/>
      <c r="D51" s="423"/>
      <c r="E51" s="423"/>
      <c r="F51" s="423"/>
      <c r="G51" s="423"/>
      <c r="H51" s="423"/>
      <c r="I51" s="423"/>
      <c r="J51" s="423"/>
      <c r="K51" s="423"/>
      <c r="L51" s="423"/>
      <c r="M51" s="429"/>
      <c r="N51" s="430"/>
      <c r="P51" s="816"/>
      <c r="Q51" s="816"/>
      <c r="R51" s="816"/>
      <c r="S51" s="816"/>
      <c r="T51" s="816"/>
      <c r="U51" s="816"/>
      <c r="V51" s="816"/>
      <c r="W51" s="816"/>
      <c r="X51" s="816"/>
      <c r="Y51" s="816"/>
      <c r="Z51" s="808"/>
      <c r="AA51" s="808"/>
      <c r="AB51" s="808"/>
      <c r="AC51" s="808"/>
      <c r="AD51" s="816"/>
      <c r="AE51" s="816"/>
      <c r="AF51" s="816"/>
      <c r="AG51" s="816"/>
      <c r="AH51" s="816"/>
      <c r="AI51" s="816"/>
      <c r="AJ51" s="816"/>
      <c r="AK51" s="816"/>
      <c r="AL51" s="816"/>
      <c r="AM51" s="816"/>
      <c r="AN51" s="808"/>
      <c r="AO51" s="808"/>
      <c r="AP51" s="808"/>
      <c r="AQ51" s="808"/>
      <c r="AR51" s="816"/>
      <c r="AS51" s="816"/>
      <c r="AT51" s="816"/>
      <c r="AU51" s="816"/>
      <c r="AV51" s="816"/>
      <c r="AW51" s="816"/>
      <c r="AX51" s="816"/>
      <c r="AY51" s="816"/>
      <c r="AZ51" s="816"/>
      <c r="BA51" s="816"/>
      <c r="BB51" s="808"/>
      <c r="BC51" s="808"/>
      <c r="BD51" s="808"/>
      <c r="BE51" s="808"/>
      <c r="BF51" s="816"/>
      <c r="BG51" s="816"/>
      <c r="BH51" s="816"/>
      <c r="BI51" s="816"/>
      <c r="BJ51" s="816"/>
      <c r="BK51" s="816"/>
      <c r="BL51" s="816"/>
      <c r="BM51" s="816"/>
      <c r="BN51" s="816"/>
      <c r="BO51" s="816"/>
      <c r="BP51" s="808"/>
      <c r="BQ51" s="808"/>
      <c r="BR51" s="808"/>
      <c r="BS51" s="808"/>
      <c r="BT51" s="816"/>
      <c r="BU51" s="816"/>
      <c r="BV51" s="816"/>
      <c r="BW51" s="816"/>
      <c r="BX51" s="816"/>
      <c r="BY51" s="816"/>
      <c r="BZ51" s="816"/>
      <c r="CA51" s="816"/>
      <c r="CB51" s="816"/>
      <c r="CC51" s="816"/>
      <c r="CD51" s="808"/>
      <c r="CE51" s="808"/>
      <c r="CF51" s="808"/>
      <c r="CG51" s="808"/>
      <c r="CH51" s="815"/>
      <c r="CI51" s="815"/>
      <c r="CJ51" s="815"/>
      <c r="CK51" s="815"/>
      <c r="CL51" s="815"/>
      <c r="CM51" s="815"/>
      <c r="CN51" s="815"/>
      <c r="CO51" s="815"/>
      <c r="CP51" s="815"/>
      <c r="CQ51" s="815"/>
      <c r="CR51" s="808"/>
      <c r="CS51" s="808"/>
      <c r="CT51" s="808"/>
      <c r="CU51" s="808"/>
    </row>
    <row r="52" spans="1:99" s="69" customFormat="1" ht="18.75" customHeight="1">
      <c r="A52" s="515">
        <v>2000</v>
      </c>
      <c r="B52" s="432"/>
      <c r="C52" s="432"/>
      <c r="D52" s="432"/>
      <c r="E52" s="432"/>
      <c r="F52" s="432"/>
      <c r="G52" s="432"/>
      <c r="H52" s="432"/>
      <c r="I52" s="432"/>
      <c r="J52" s="432"/>
      <c r="K52" s="432"/>
      <c r="L52" s="432"/>
      <c r="M52" s="27"/>
      <c r="N52" s="453"/>
      <c r="P52" s="799">
        <v>4364</v>
      </c>
      <c r="Q52" s="799"/>
      <c r="R52" s="799"/>
      <c r="S52" s="799"/>
      <c r="T52" s="799"/>
      <c r="U52" s="799"/>
      <c r="V52" s="799"/>
      <c r="W52" s="799"/>
      <c r="X52" s="799"/>
      <c r="Y52" s="799"/>
      <c r="Z52" s="796"/>
      <c r="AA52" s="796"/>
      <c r="AB52" s="796"/>
      <c r="AC52" s="796"/>
      <c r="AD52" s="799">
        <v>2784</v>
      </c>
      <c r="AE52" s="799"/>
      <c r="AF52" s="799"/>
      <c r="AG52" s="799"/>
      <c r="AH52" s="799"/>
      <c r="AI52" s="799"/>
      <c r="AJ52" s="799"/>
      <c r="AK52" s="799"/>
      <c r="AL52" s="799"/>
      <c r="AM52" s="799"/>
      <c r="AN52" s="796"/>
      <c r="AO52" s="796"/>
      <c r="AP52" s="796"/>
      <c r="AQ52" s="796"/>
      <c r="AR52" s="799">
        <v>340</v>
      </c>
      <c r="AS52" s="799"/>
      <c r="AT52" s="799"/>
      <c r="AU52" s="799"/>
      <c r="AV52" s="799"/>
      <c r="AW52" s="799"/>
      <c r="AX52" s="799"/>
      <c r="AY52" s="799"/>
      <c r="AZ52" s="799"/>
      <c r="BA52" s="799"/>
      <c r="BB52" s="796"/>
      <c r="BC52" s="796"/>
      <c r="BD52" s="796"/>
      <c r="BE52" s="796"/>
      <c r="BF52" s="799">
        <v>3106</v>
      </c>
      <c r="BG52" s="799"/>
      <c r="BH52" s="799"/>
      <c r="BI52" s="799"/>
      <c r="BJ52" s="799"/>
      <c r="BK52" s="799"/>
      <c r="BL52" s="799"/>
      <c r="BM52" s="799"/>
      <c r="BN52" s="799"/>
      <c r="BO52" s="799"/>
      <c r="BP52" s="796"/>
      <c r="BQ52" s="796"/>
      <c r="BR52" s="796"/>
      <c r="BS52" s="796"/>
      <c r="BT52" s="797">
        <v>238</v>
      </c>
      <c r="BU52" s="797"/>
      <c r="BV52" s="797"/>
      <c r="BW52" s="797"/>
      <c r="BX52" s="797"/>
      <c r="BY52" s="797"/>
      <c r="BZ52" s="797"/>
      <c r="CA52" s="797"/>
      <c r="CB52" s="797"/>
      <c r="CC52" s="509"/>
      <c r="CD52" s="796"/>
      <c r="CE52" s="796"/>
      <c r="CF52" s="796"/>
      <c r="CG52" s="796"/>
      <c r="CH52" s="798">
        <v>73</v>
      </c>
      <c r="CI52" s="798"/>
      <c r="CJ52" s="798"/>
      <c r="CK52" s="798"/>
      <c r="CL52" s="798"/>
      <c r="CM52" s="798"/>
      <c r="CN52" s="798"/>
      <c r="CO52" s="798"/>
      <c r="CP52" s="798"/>
      <c r="CQ52" s="510"/>
      <c r="CR52" s="796"/>
      <c r="CS52" s="796"/>
      <c r="CT52" s="796"/>
      <c r="CU52" s="796"/>
    </row>
    <row r="53" spans="1:99" s="69" customFormat="1" ht="18.75" customHeight="1">
      <c r="A53" s="515">
        <v>2001</v>
      </c>
      <c r="B53" s="432"/>
      <c r="C53" s="432"/>
      <c r="D53" s="432"/>
      <c r="E53" s="432"/>
      <c r="F53" s="432"/>
      <c r="G53" s="432"/>
      <c r="H53" s="432"/>
      <c r="I53" s="432"/>
      <c r="J53" s="432"/>
      <c r="K53" s="432"/>
      <c r="L53" s="432"/>
      <c r="M53" s="27"/>
      <c r="N53" s="453"/>
      <c r="P53" s="799">
        <v>5312</v>
      </c>
      <c r="Q53" s="799"/>
      <c r="R53" s="799"/>
      <c r="S53" s="799"/>
      <c r="T53" s="799"/>
      <c r="U53" s="799"/>
      <c r="V53" s="799"/>
      <c r="W53" s="799"/>
      <c r="X53" s="799"/>
      <c r="Y53" s="799"/>
      <c r="Z53" s="796"/>
      <c r="AA53" s="796"/>
      <c r="AB53" s="796"/>
      <c r="AC53" s="796"/>
      <c r="AD53" s="799">
        <v>3076</v>
      </c>
      <c r="AE53" s="799"/>
      <c r="AF53" s="799"/>
      <c r="AG53" s="799"/>
      <c r="AH53" s="799"/>
      <c r="AI53" s="799"/>
      <c r="AJ53" s="799"/>
      <c r="AK53" s="799"/>
      <c r="AL53" s="799"/>
      <c r="AM53" s="799"/>
      <c r="AN53" s="796"/>
      <c r="AO53" s="796"/>
      <c r="AP53" s="796"/>
      <c r="AQ53" s="796"/>
      <c r="AR53" s="799">
        <v>376</v>
      </c>
      <c r="AS53" s="799"/>
      <c r="AT53" s="799"/>
      <c r="AU53" s="799"/>
      <c r="AV53" s="799"/>
      <c r="AW53" s="799"/>
      <c r="AX53" s="799"/>
      <c r="AY53" s="799"/>
      <c r="AZ53" s="799"/>
      <c r="BA53" s="799"/>
      <c r="BB53" s="796"/>
      <c r="BC53" s="796"/>
      <c r="BD53" s="796"/>
      <c r="BE53" s="796"/>
      <c r="BF53" s="799">
        <v>3513</v>
      </c>
      <c r="BG53" s="799"/>
      <c r="BH53" s="799"/>
      <c r="BI53" s="799"/>
      <c r="BJ53" s="799"/>
      <c r="BK53" s="799"/>
      <c r="BL53" s="799"/>
      <c r="BM53" s="799"/>
      <c r="BN53" s="799"/>
      <c r="BO53" s="799"/>
      <c r="BP53" s="796"/>
      <c r="BQ53" s="796"/>
      <c r="BR53" s="796"/>
      <c r="BS53" s="796"/>
      <c r="BT53" s="797">
        <v>247</v>
      </c>
      <c r="BU53" s="797"/>
      <c r="BV53" s="797"/>
      <c r="BW53" s="797"/>
      <c r="BX53" s="797"/>
      <c r="BY53" s="797"/>
      <c r="BZ53" s="797"/>
      <c r="CA53" s="797"/>
      <c r="CB53" s="797"/>
      <c r="CC53" s="509"/>
      <c r="CD53" s="796"/>
      <c r="CE53" s="796"/>
      <c r="CF53" s="796"/>
      <c r="CG53" s="796"/>
      <c r="CH53" s="798">
        <v>37</v>
      </c>
      <c r="CI53" s="798"/>
      <c r="CJ53" s="798"/>
      <c r="CK53" s="798"/>
      <c r="CL53" s="798"/>
      <c r="CM53" s="798"/>
      <c r="CN53" s="798"/>
      <c r="CO53" s="798"/>
      <c r="CP53" s="798"/>
      <c r="CQ53" s="510"/>
      <c r="CR53" s="796"/>
      <c r="CS53" s="796"/>
      <c r="CT53" s="796"/>
      <c r="CU53" s="796"/>
    </row>
    <row r="54" spans="1:99" s="69" customFormat="1" ht="9.75" customHeight="1">
      <c r="A54" s="454"/>
      <c r="B54" s="432"/>
      <c r="C54" s="432"/>
      <c r="D54" s="432"/>
      <c r="E54" s="432"/>
      <c r="F54" s="432"/>
      <c r="G54" s="432"/>
      <c r="H54" s="432"/>
      <c r="I54" s="432"/>
      <c r="J54" s="432"/>
      <c r="K54" s="432"/>
      <c r="L54" s="432"/>
      <c r="M54" s="27"/>
      <c r="N54" s="453"/>
      <c r="P54" s="799"/>
      <c r="Q54" s="799"/>
      <c r="R54" s="799"/>
      <c r="S54" s="799"/>
      <c r="T54" s="799"/>
      <c r="U54" s="799"/>
      <c r="V54" s="799"/>
      <c r="W54" s="799"/>
      <c r="X54" s="799"/>
      <c r="Y54" s="799"/>
      <c r="Z54" s="796"/>
      <c r="AA54" s="796"/>
      <c r="AB54" s="796"/>
      <c r="AC54" s="796"/>
      <c r="AD54" s="799"/>
      <c r="AE54" s="799"/>
      <c r="AF54" s="799"/>
      <c r="AG54" s="799"/>
      <c r="AH54" s="799"/>
      <c r="AI54" s="799"/>
      <c r="AJ54" s="799"/>
      <c r="AK54" s="799"/>
      <c r="AL54" s="799"/>
      <c r="AM54" s="799"/>
      <c r="AN54" s="796"/>
      <c r="AO54" s="796"/>
      <c r="AP54" s="796"/>
      <c r="AQ54" s="796"/>
      <c r="AR54" s="799"/>
      <c r="AS54" s="799"/>
      <c r="AT54" s="799"/>
      <c r="AU54" s="799"/>
      <c r="AV54" s="799"/>
      <c r="AW54" s="799"/>
      <c r="AX54" s="799"/>
      <c r="AY54" s="799"/>
      <c r="AZ54" s="799"/>
      <c r="BA54" s="799"/>
      <c r="BB54" s="796"/>
      <c r="BC54" s="796"/>
      <c r="BD54" s="796"/>
      <c r="BE54" s="796"/>
      <c r="BF54" s="799"/>
      <c r="BG54" s="799"/>
      <c r="BH54" s="799"/>
      <c r="BI54" s="799"/>
      <c r="BJ54" s="799"/>
      <c r="BK54" s="799"/>
      <c r="BL54" s="799"/>
      <c r="BM54" s="799"/>
      <c r="BN54" s="799"/>
      <c r="BO54" s="799"/>
      <c r="BP54" s="796"/>
      <c r="BQ54" s="796"/>
      <c r="BR54" s="796"/>
      <c r="BS54" s="796"/>
      <c r="BT54" s="799"/>
      <c r="BU54" s="799"/>
      <c r="BV54" s="799"/>
      <c r="BW54" s="799"/>
      <c r="BX54" s="799"/>
      <c r="BY54" s="799"/>
      <c r="BZ54" s="799"/>
      <c r="CA54" s="799"/>
      <c r="CB54" s="799"/>
      <c r="CC54" s="799"/>
      <c r="CD54" s="796"/>
      <c r="CE54" s="796"/>
      <c r="CF54" s="796"/>
      <c r="CG54" s="796"/>
      <c r="CH54" s="800"/>
      <c r="CI54" s="800"/>
      <c r="CJ54" s="800"/>
      <c r="CK54" s="800"/>
      <c r="CL54" s="800"/>
      <c r="CM54" s="800"/>
      <c r="CN54" s="800"/>
      <c r="CO54" s="800"/>
      <c r="CP54" s="800"/>
      <c r="CQ54" s="800"/>
      <c r="CR54" s="796"/>
      <c r="CS54" s="796"/>
      <c r="CT54" s="796"/>
      <c r="CU54" s="796"/>
    </row>
    <row r="55" spans="1:99" s="69" customFormat="1" ht="18.75" customHeight="1">
      <c r="A55" s="515">
        <v>2001</v>
      </c>
      <c r="B55" s="149" t="s">
        <v>649</v>
      </c>
      <c r="C55" s="149"/>
      <c r="D55" s="149"/>
      <c r="E55" s="149"/>
      <c r="F55" s="149"/>
      <c r="G55" s="149"/>
      <c r="H55" s="149"/>
      <c r="I55" s="149"/>
      <c r="J55" s="149"/>
      <c r="K55" s="149"/>
      <c r="L55" s="516"/>
      <c r="M55" s="27"/>
      <c r="N55" s="453"/>
      <c r="P55" s="799">
        <v>284</v>
      </c>
      <c r="Q55" s="799"/>
      <c r="R55" s="799"/>
      <c r="S55" s="799"/>
      <c r="T55" s="799"/>
      <c r="U55" s="799"/>
      <c r="V55" s="799"/>
      <c r="W55" s="799"/>
      <c r="X55" s="799"/>
      <c r="Y55" s="799"/>
      <c r="Z55" s="796"/>
      <c r="AA55" s="796"/>
      <c r="AB55" s="796"/>
      <c r="AC55" s="796"/>
      <c r="AD55" s="799">
        <v>299</v>
      </c>
      <c r="AE55" s="799"/>
      <c r="AF55" s="799"/>
      <c r="AG55" s="799"/>
      <c r="AH55" s="799"/>
      <c r="AI55" s="799"/>
      <c r="AJ55" s="799"/>
      <c r="AK55" s="799"/>
      <c r="AL55" s="799"/>
      <c r="AM55" s="799"/>
      <c r="AN55" s="796"/>
      <c r="AO55" s="796"/>
      <c r="AP55" s="796"/>
      <c r="AQ55" s="796"/>
      <c r="AR55" s="799">
        <v>25</v>
      </c>
      <c r="AS55" s="799"/>
      <c r="AT55" s="799"/>
      <c r="AU55" s="799"/>
      <c r="AV55" s="799"/>
      <c r="AW55" s="799"/>
      <c r="AX55" s="799"/>
      <c r="AY55" s="799"/>
      <c r="AZ55" s="799"/>
      <c r="BA55" s="799"/>
      <c r="BB55" s="796"/>
      <c r="BC55" s="796"/>
      <c r="BD55" s="796"/>
      <c r="BE55" s="796"/>
      <c r="BF55" s="799">
        <f>254+122</f>
        <v>376</v>
      </c>
      <c r="BG55" s="799"/>
      <c r="BH55" s="799"/>
      <c r="BI55" s="799"/>
      <c r="BJ55" s="799"/>
      <c r="BK55" s="799"/>
      <c r="BL55" s="799"/>
      <c r="BM55" s="799"/>
      <c r="BN55" s="799"/>
      <c r="BO55" s="799"/>
      <c r="BP55" s="796"/>
      <c r="BQ55" s="796"/>
      <c r="BR55" s="796"/>
      <c r="BS55" s="796"/>
      <c r="BT55" s="797">
        <v>21</v>
      </c>
      <c r="BU55" s="797"/>
      <c r="BV55" s="797"/>
      <c r="BW55" s="797"/>
      <c r="BX55" s="797"/>
      <c r="BY55" s="797"/>
      <c r="BZ55" s="797"/>
      <c r="CA55" s="797"/>
      <c r="CB55" s="797"/>
      <c r="CC55" s="509"/>
      <c r="CD55" s="796"/>
      <c r="CE55" s="796"/>
      <c r="CF55" s="796"/>
      <c r="CG55" s="796"/>
      <c r="CH55" s="798">
        <v>0</v>
      </c>
      <c r="CI55" s="798"/>
      <c r="CJ55" s="798"/>
      <c r="CK55" s="798"/>
      <c r="CL55" s="798"/>
      <c r="CM55" s="798"/>
      <c r="CN55" s="798"/>
      <c r="CO55" s="798"/>
      <c r="CP55" s="798"/>
      <c r="CQ55" s="491"/>
      <c r="CR55" s="796"/>
      <c r="CS55" s="796"/>
      <c r="CT55" s="796"/>
      <c r="CU55" s="796"/>
    </row>
    <row r="56" spans="1:99" s="69" customFormat="1" ht="18.75" customHeight="1">
      <c r="A56" s="517"/>
      <c r="B56" s="149" t="s">
        <v>650</v>
      </c>
      <c r="C56" s="149"/>
      <c r="D56" s="149"/>
      <c r="E56" s="149"/>
      <c r="F56" s="149"/>
      <c r="G56" s="149"/>
      <c r="H56" s="149"/>
      <c r="I56" s="149"/>
      <c r="J56" s="149"/>
      <c r="K56" s="149"/>
      <c r="L56" s="516"/>
      <c r="M56" s="27"/>
      <c r="N56" s="453"/>
      <c r="P56" s="799">
        <v>284</v>
      </c>
      <c r="Q56" s="799"/>
      <c r="R56" s="799"/>
      <c r="S56" s="799"/>
      <c r="T56" s="799"/>
      <c r="U56" s="799"/>
      <c r="V56" s="799"/>
      <c r="W56" s="799"/>
      <c r="X56" s="799"/>
      <c r="Y56" s="799"/>
      <c r="Z56" s="796"/>
      <c r="AA56" s="796"/>
      <c r="AB56" s="796"/>
      <c r="AC56" s="796"/>
      <c r="AD56" s="799">
        <v>212</v>
      </c>
      <c r="AE56" s="799"/>
      <c r="AF56" s="799"/>
      <c r="AG56" s="799"/>
      <c r="AH56" s="799"/>
      <c r="AI56" s="799"/>
      <c r="AJ56" s="799"/>
      <c r="AK56" s="799"/>
      <c r="AL56" s="799"/>
      <c r="AM56" s="799"/>
      <c r="AN56" s="796"/>
      <c r="AO56" s="796"/>
      <c r="AP56" s="796"/>
      <c r="AQ56" s="796"/>
      <c r="AR56" s="799">
        <v>25</v>
      </c>
      <c r="AS56" s="799"/>
      <c r="AT56" s="799"/>
      <c r="AU56" s="799"/>
      <c r="AV56" s="799"/>
      <c r="AW56" s="799"/>
      <c r="AX56" s="799"/>
      <c r="AY56" s="799"/>
      <c r="AZ56" s="799"/>
      <c r="BA56" s="799"/>
      <c r="BB56" s="796"/>
      <c r="BC56" s="796"/>
      <c r="BD56" s="796"/>
      <c r="BE56" s="796"/>
      <c r="BF56" s="799">
        <v>256</v>
      </c>
      <c r="BG56" s="799"/>
      <c r="BH56" s="799"/>
      <c r="BI56" s="799"/>
      <c r="BJ56" s="799"/>
      <c r="BK56" s="799"/>
      <c r="BL56" s="799"/>
      <c r="BM56" s="799"/>
      <c r="BN56" s="799"/>
      <c r="BO56" s="799"/>
      <c r="BP56" s="796"/>
      <c r="BQ56" s="796"/>
      <c r="BR56" s="796"/>
      <c r="BS56" s="796"/>
      <c r="BT56" s="797">
        <v>14</v>
      </c>
      <c r="BU56" s="797"/>
      <c r="BV56" s="797"/>
      <c r="BW56" s="797"/>
      <c r="BX56" s="797"/>
      <c r="BY56" s="797"/>
      <c r="BZ56" s="797"/>
      <c r="CA56" s="797"/>
      <c r="CB56" s="797"/>
      <c r="CC56" s="509"/>
      <c r="CD56" s="796"/>
      <c r="CE56" s="796"/>
      <c r="CF56" s="796"/>
      <c r="CG56" s="796"/>
      <c r="CH56" s="798">
        <v>1</v>
      </c>
      <c r="CI56" s="798"/>
      <c r="CJ56" s="798"/>
      <c r="CK56" s="798"/>
      <c r="CL56" s="798"/>
      <c r="CM56" s="798"/>
      <c r="CN56" s="798"/>
      <c r="CO56" s="798"/>
      <c r="CP56" s="798"/>
      <c r="CQ56" s="491"/>
      <c r="CR56" s="796"/>
      <c r="CS56" s="796"/>
      <c r="CT56" s="796"/>
      <c r="CU56" s="796"/>
    </row>
    <row r="57" spans="1:99" s="69" customFormat="1" ht="18.75" customHeight="1">
      <c r="A57" s="517"/>
      <c r="B57" s="149" t="s">
        <v>651</v>
      </c>
      <c r="C57" s="149"/>
      <c r="D57" s="149"/>
      <c r="E57" s="149"/>
      <c r="F57" s="149"/>
      <c r="G57" s="149"/>
      <c r="H57" s="149"/>
      <c r="I57" s="149"/>
      <c r="J57" s="149"/>
      <c r="K57" s="149"/>
      <c r="L57" s="516"/>
      <c r="M57" s="27"/>
      <c r="N57" s="453"/>
      <c r="P57" s="799">
        <v>503</v>
      </c>
      <c r="Q57" s="799"/>
      <c r="R57" s="799"/>
      <c r="S57" s="799"/>
      <c r="T57" s="799"/>
      <c r="U57" s="799"/>
      <c r="V57" s="799"/>
      <c r="W57" s="799"/>
      <c r="X57" s="799"/>
      <c r="Y57" s="799"/>
      <c r="Z57" s="796"/>
      <c r="AA57" s="796"/>
      <c r="AB57" s="796"/>
      <c r="AC57" s="796"/>
      <c r="AD57" s="799">
        <v>210</v>
      </c>
      <c r="AE57" s="799"/>
      <c r="AF57" s="799"/>
      <c r="AG57" s="799"/>
      <c r="AH57" s="799"/>
      <c r="AI57" s="799"/>
      <c r="AJ57" s="799"/>
      <c r="AK57" s="799"/>
      <c r="AL57" s="799"/>
      <c r="AM57" s="799"/>
      <c r="AN57" s="796"/>
      <c r="AO57" s="796"/>
      <c r="AP57" s="796"/>
      <c r="AQ57" s="796"/>
      <c r="AR57" s="799">
        <v>37</v>
      </c>
      <c r="AS57" s="799"/>
      <c r="AT57" s="799"/>
      <c r="AU57" s="799"/>
      <c r="AV57" s="799"/>
      <c r="AW57" s="799"/>
      <c r="AX57" s="799"/>
      <c r="AY57" s="799"/>
      <c r="AZ57" s="799"/>
      <c r="BA57" s="799"/>
      <c r="BB57" s="796"/>
      <c r="BC57" s="796"/>
      <c r="BD57" s="796"/>
      <c r="BE57" s="796"/>
      <c r="BF57" s="799">
        <f>187+95</f>
        <v>282</v>
      </c>
      <c r="BG57" s="799"/>
      <c r="BH57" s="799"/>
      <c r="BI57" s="799"/>
      <c r="BJ57" s="799"/>
      <c r="BK57" s="799"/>
      <c r="BL57" s="799"/>
      <c r="BM57" s="799"/>
      <c r="BN57" s="799"/>
      <c r="BO57" s="799"/>
      <c r="BP57" s="796"/>
      <c r="BQ57" s="796"/>
      <c r="BR57" s="796"/>
      <c r="BS57" s="796"/>
      <c r="BT57" s="797">
        <v>25</v>
      </c>
      <c r="BU57" s="797"/>
      <c r="BV57" s="797"/>
      <c r="BW57" s="797"/>
      <c r="BX57" s="797"/>
      <c r="BY57" s="797"/>
      <c r="BZ57" s="797"/>
      <c r="CA57" s="797"/>
      <c r="CB57" s="797"/>
      <c r="CC57" s="509"/>
      <c r="CD57" s="796"/>
      <c r="CE57" s="796"/>
      <c r="CF57" s="796"/>
      <c r="CG57" s="796"/>
      <c r="CH57" s="798">
        <v>1</v>
      </c>
      <c r="CI57" s="798"/>
      <c r="CJ57" s="798"/>
      <c r="CK57" s="798"/>
      <c r="CL57" s="798"/>
      <c r="CM57" s="798"/>
      <c r="CN57" s="798"/>
      <c r="CO57" s="798"/>
      <c r="CP57" s="798"/>
      <c r="CQ57" s="491"/>
      <c r="CR57" s="796"/>
      <c r="CS57" s="796"/>
      <c r="CT57" s="796"/>
      <c r="CU57" s="796"/>
    </row>
    <row r="58" spans="1:99" s="69" customFormat="1" ht="18.75" customHeight="1">
      <c r="A58" s="517"/>
      <c r="B58" s="149" t="s">
        <v>652</v>
      </c>
      <c r="C58" s="149"/>
      <c r="D58" s="149"/>
      <c r="E58" s="149"/>
      <c r="F58" s="149"/>
      <c r="G58" s="149"/>
      <c r="H58" s="149"/>
      <c r="I58" s="149"/>
      <c r="J58" s="149"/>
      <c r="K58" s="149"/>
      <c r="L58" s="516"/>
      <c r="M58" s="27"/>
      <c r="N58" s="453"/>
      <c r="P58" s="799">
        <v>467</v>
      </c>
      <c r="Q58" s="799"/>
      <c r="R58" s="799"/>
      <c r="S58" s="799"/>
      <c r="T58" s="799"/>
      <c r="U58" s="799"/>
      <c r="V58" s="799"/>
      <c r="W58" s="799"/>
      <c r="X58" s="799"/>
      <c r="Y58" s="799"/>
      <c r="Z58" s="796"/>
      <c r="AA58" s="796"/>
      <c r="AB58" s="796"/>
      <c r="AC58" s="796"/>
      <c r="AD58" s="799">
        <v>264</v>
      </c>
      <c r="AE58" s="799"/>
      <c r="AF58" s="799"/>
      <c r="AG58" s="799"/>
      <c r="AH58" s="799"/>
      <c r="AI58" s="799"/>
      <c r="AJ58" s="799"/>
      <c r="AK58" s="799"/>
      <c r="AL58" s="799"/>
      <c r="AM58" s="799"/>
      <c r="AN58" s="796"/>
      <c r="AO58" s="796"/>
      <c r="AP58" s="796"/>
      <c r="AQ58" s="796"/>
      <c r="AR58" s="799">
        <v>29</v>
      </c>
      <c r="AS58" s="799"/>
      <c r="AT58" s="799"/>
      <c r="AU58" s="799"/>
      <c r="AV58" s="799"/>
      <c r="AW58" s="799"/>
      <c r="AX58" s="799"/>
      <c r="AY58" s="799"/>
      <c r="AZ58" s="799"/>
      <c r="BA58" s="799"/>
      <c r="BB58" s="796"/>
      <c r="BC58" s="796"/>
      <c r="BD58" s="796"/>
      <c r="BE58" s="796"/>
      <c r="BF58" s="799">
        <f>125+91</f>
        <v>216</v>
      </c>
      <c r="BG58" s="799"/>
      <c r="BH58" s="799"/>
      <c r="BI58" s="799"/>
      <c r="BJ58" s="799"/>
      <c r="BK58" s="799"/>
      <c r="BL58" s="799"/>
      <c r="BM58" s="799"/>
      <c r="BN58" s="799"/>
      <c r="BO58" s="799"/>
      <c r="BP58" s="796"/>
      <c r="BQ58" s="796"/>
      <c r="BR58" s="796"/>
      <c r="BS58" s="796"/>
      <c r="BT58" s="797">
        <v>15</v>
      </c>
      <c r="BU58" s="797"/>
      <c r="BV58" s="797"/>
      <c r="BW58" s="797"/>
      <c r="BX58" s="797"/>
      <c r="BY58" s="797"/>
      <c r="BZ58" s="797"/>
      <c r="CA58" s="797"/>
      <c r="CB58" s="797"/>
      <c r="CC58" s="509"/>
      <c r="CD58" s="796"/>
      <c r="CE58" s="796"/>
      <c r="CF58" s="796"/>
      <c r="CG58" s="796"/>
      <c r="CH58" s="798">
        <v>0</v>
      </c>
      <c r="CI58" s="798"/>
      <c r="CJ58" s="798"/>
      <c r="CK58" s="798"/>
      <c r="CL58" s="798"/>
      <c r="CM58" s="798"/>
      <c r="CN58" s="798"/>
      <c r="CO58" s="798"/>
      <c r="CP58" s="798"/>
      <c r="CQ58" s="491"/>
      <c r="CR58" s="796"/>
      <c r="CS58" s="796"/>
      <c r="CT58" s="796"/>
      <c r="CU58" s="796"/>
    </row>
    <row r="59" spans="1:99" s="69" customFormat="1" ht="18.75" customHeight="1">
      <c r="A59" s="517"/>
      <c r="B59" s="512" t="s">
        <v>653</v>
      </c>
      <c r="C59" s="512"/>
      <c r="D59" s="512"/>
      <c r="E59" s="512"/>
      <c r="F59" s="512"/>
      <c r="G59" s="512"/>
      <c r="H59" s="512"/>
      <c r="I59" s="512"/>
      <c r="J59" s="512"/>
      <c r="K59" s="512"/>
      <c r="L59" s="516"/>
      <c r="M59" s="27"/>
      <c r="N59" s="453"/>
      <c r="P59" s="799">
        <v>539</v>
      </c>
      <c r="Q59" s="799"/>
      <c r="R59" s="799"/>
      <c r="S59" s="799"/>
      <c r="T59" s="799"/>
      <c r="U59" s="799"/>
      <c r="V59" s="799"/>
      <c r="W59" s="799"/>
      <c r="X59" s="799"/>
      <c r="Y59" s="799"/>
      <c r="Z59" s="796"/>
      <c r="AA59" s="796"/>
      <c r="AB59" s="796"/>
      <c r="AC59" s="796"/>
      <c r="AD59" s="799">
        <v>251</v>
      </c>
      <c r="AE59" s="799"/>
      <c r="AF59" s="799"/>
      <c r="AG59" s="799"/>
      <c r="AH59" s="799"/>
      <c r="AI59" s="799"/>
      <c r="AJ59" s="799"/>
      <c r="AK59" s="799"/>
      <c r="AL59" s="799"/>
      <c r="AM59" s="799"/>
      <c r="AN59" s="796"/>
      <c r="AO59" s="796"/>
      <c r="AP59" s="796"/>
      <c r="AQ59" s="796"/>
      <c r="AR59" s="799">
        <v>32</v>
      </c>
      <c r="AS59" s="799"/>
      <c r="AT59" s="799"/>
      <c r="AU59" s="799"/>
      <c r="AV59" s="799"/>
      <c r="AW59" s="799"/>
      <c r="AX59" s="799"/>
      <c r="AY59" s="799"/>
      <c r="AZ59" s="799"/>
      <c r="BA59" s="799"/>
      <c r="BB59" s="796"/>
      <c r="BC59" s="796"/>
      <c r="BD59" s="796"/>
      <c r="BE59" s="796"/>
      <c r="BF59" s="799">
        <f>164+95</f>
        <v>259</v>
      </c>
      <c r="BG59" s="799"/>
      <c r="BH59" s="799"/>
      <c r="BI59" s="799"/>
      <c r="BJ59" s="799"/>
      <c r="BK59" s="799"/>
      <c r="BL59" s="799"/>
      <c r="BM59" s="799"/>
      <c r="BN59" s="799"/>
      <c r="BO59" s="799"/>
      <c r="BP59" s="796"/>
      <c r="BQ59" s="796"/>
      <c r="BR59" s="796"/>
      <c r="BS59" s="796"/>
      <c r="BT59" s="797">
        <v>18</v>
      </c>
      <c r="BU59" s="797"/>
      <c r="BV59" s="797"/>
      <c r="BW59" s="797"/>
      <c r="BX59" s="797"/>
      <c r="BY59" s="797"/>
      <c r="BZ59" s="797"/>
      <c r="CA59" s="797"/>
      <c r="CB59" s="797"/>
      <c r="CC59" s="509"/>
      <c r="CD59" s="796"/>
      <c r="CE59" s="796"/>
      <c r="CF59" s="796"/>
      <c r="CG59" s="796"/>
      <c r="CH59" s="798">
        <v>1</v>
      </c>
      <c r="CI59" s="798"/>
      <c r="CJ59" s="798"/>
      <c r="CK59" s="798"/>
      <c r="CL59" s="798"/>
      <c r="CM59" s="798"/>
      <c r="CN59" s="798"/>
      <c r="CO59" s="798"/>
      <c r="CP59" s="798"/>
      <c r="CQ59" s="491"/>
      <c r="CR59" s="796"/>
      <c r="CS59" s="796"/>
      <c r="CT59" s="796"/>
      <c r="CU59" s="796"/>
    </row>
    <row r="60" spans="1:99" s="69" customFormat="1" ht="18.75" customHeight="1">
      <c r="A60" s="517"/>
      <c r="B60" s="512" t="s">
        <v>654</v>
      </c>
      <c r="C60" s="512"/>
      <c r="D60" s="512"/>
      <c r="E60" s="512"/>
      <c r="F60" s="512"/>
      <c r="G60" s="512"/>
      <c r="H60" s="512"/>
      <c r="I60" s="512"/>
      <c r="J60" s="512"/>
      <c r="K60" s="512"/>
      <c r="L60" s="516"/>
      <c r="M60" s="27"/>
      <c r="N60" s="453"/>
      <c r="P60" s="799">
        <v>590</v>
      </c>
      <c r="Q60" s="799"/>
      <c r="R60" s="799"/>
      <c r="S60" s="799"/>
      <c r="T60" s="799"/>
      <c r="U60" s="799"/>
      <c r="V60" s="799"/>
      <c r="W60" s="799"/>
      <c r="X60" s="799"/>
      <c r="Y60" s="799"/>
      <c r="Z60" s="796"/>
      <c r="AA60" s="796"/>
      <c r="AB60" s="796"/>
      <c r="AC60" s="796"/>
      <c r="AD60" s="799">
        <v>301</v>
      </c>
      <c r="AE60" s="799"/>
      <c r="AF60" s="799"/>
      <c r="AG60" s="799"/>
      <c r="AH60" s="799"/>
      <c r="AI60" s="799"/>
      <c r="AJ60" s="799"/>
      <c r="AK60" s="799"/>
      <c r="AL60" s="799"/>
      <c r="AM60" s="799"/>
      <c r="AN60" s="796"/>
      <c r="AO60" s="796"/>
      <c r="AP60" s="796"/>
      <c r="AQ60" s="796"/>
      <c r="AR60" s="799">
        <v>28</v>
      </c>
      <c r="AS60" s="799"/>
      <c r="AT60" s="799"/>
      <c r="AU60" s="799"/>
      <c r="AV60" s="799"/>
      <c r="AW60" s="799"/>
      <c r="AX60" s="799"/>
      <c r="AY60" s="799"/>
      <c r="AZ60" s="799"/>
      <c r="BA60" s="799"/>
      <c r="BB60" s="796"/>
      <c r="BC60" s="796"/>
      <c r="BD60" s="796"/>
      <c r="BE60" s="796"/>
      <c r="BF60" s="799">
        <v>317</v>
      </c>
      <c r="BG60" s="799"/>
      <c r="BH60" s="799"/>
      <c r="BI60" s="799"/>
      <c r="BJ60" s="799"/>
      <c r="BK60" s="799"/>
      <c r="BL60" s="799"/>
      <c r="BM60" s="799"/>
      <c r="BN60" s="799"/>
      <c r="BO60" s="799"/>
      <c r="BP60" s="796"/>
      <c r="BQ60" s="796"/>
      <c r="BR60" s="796"/>
      <c r="BS60" s="796"/>
      <c r="BT60" s="797">
        <v>18</v>
      </c>
      <c r="BU60" s="797"/>
      <c r="BV60" s="797"/>
      <c r="BW60" s="797"/>
      <c r="BX60" s="797"/>
      <c r="BY60" s="797"/>
      <c r="BZ60" s="797"/>
      <c r="CA60" s="797"/>
      <c r="CB60" s="797"/>
      <c r="CC60" s="509"/>
      <c r="CD60" s="796"/>
      <c r="CE60" s="796"/>
      <c r="CF60" s="796"/>
      <c r="CG60" s="796"/>
      <c r="CH60" s="798">
        <v>6</v>
      </c>
      <c r="CI60" s="798"/>
      <c r="CJ60" s="798"/>
      <c r="CK60" s="798"/>
      <c r="CL60" s="798"/>
      <c r="CM60" s="798"/>
      <c r="CN60" s="798"/>
      <c r="CO60" s="798"/>
      <c r="CP60" s="798"/>
      <c r="CQ60" s="491"/>
      <c r="CR60" s="796"/>
      <c r="CS60" s="796"/>
      <c r="CT60" s="796"/>
      <c r="CU60" s="796"/>
    </row>
    <row r="61" spans="1:99" s="69" customFormat="1" ht="18.75" customHeight="1">
      <c r="A61" s="517"/>
      <c r="B61" s="149" t="s">
        <v>655</v>
      </c>
      <c r="C61" s="149"/>
      <c r="D61" s="149"/>
      <c r="E61" s="149"/>
      <c r="F61" s="149"/>
      <c r="G61" s="149"/>
      <c r="H61" s="149"/>
      <c r="I61" s="149"/>
      <c r="J61" s="149"/>
      <c r="K61" s="149"/>
      <c r="L61" s="516"/>
      <c r="M61" s="27"/>
      <c r="N61" s="453"/>
      <c r="P61" s="799">
        <v>489</v>
      </c>
      <c r="Q61" s="799"/>
      <c r="R61" s="799"/>
      <c r="S61" s="799"/>
      <c r="T61" s="799"/>
      <c r="U61" s="799"/>
      <c r="V61" s="799"/>
      <c r="W61" s="799"/>
      <c r="X61" s="799"/>
      <c r="Y61" s="799"/>
      <c r="Z61" s="796"/>
      <c r="AA61" s="796"/>
      <c r="AB61" s="796"/>
      <c r="AC61" s="796"/>
      <c r="AD61" s="799">
        <v>230</v>
      </c>
      <c r="AE61" s="799"/>
      <c r="AF61" s="799"/>
      <c r="AG61" s="799"/>
      <c r="AH61" s="799"/>
      <c r="AI61" s="799"/>
      <c r="AJ61" s="799"/>
      <c r="AK61" s="799"/>
      <c r="AL61" s="799"/>
      <c r="AM61" s="799"/>
      <c r="AN61" s="796"/>
      <c r="AO61" s="796"/>
      <c r="AP61" s="796"/>
      <c r="AQ61" s="796"/>
      <c r="AR61" s="799">
        <v>39</v>
      </c>
      <c r="AS61" s="799"/>
      <c r="AT61" s="799"/>
      <c r="AU61" s="799"/>
      <c r="AV61" s="799"/>
      <c r="AW61" s="799"/>
      <c r="AX61" s="799"/>
      <c r="AY61" s="799"/>
      <c r="AZ61" s="799"/>
      <c r="BA61" s="799"/>
      <c r="BB61" s="796"/>
      <c r="BC61" s="796"/>
      <c r="BD61" s="796"/>
      <c r="BE61" s="796"/>
      <c r="BF61" s="799">
        <v>262</v>
      </c>
      <c r="BG61" s="799"/>
      <c r="BH61" s="799"/>
      <c r="BI61" s="799"/>
      <c r="BJ61" s="799"/>
      <c r="BK61" s="799"/>
      <c r="BL61" s="799"/>
      <c r="BM61" s="799"/>
      <c r="BN61" s="799"/>
      <c r="BO61" s="799"/>
      <c r="BP61" s="796"/>
      <c r="BQ61" s="796"/>
      <c r="BR61" s="796"/>
      <c r="BS61" s="796"/>
      <c r="BT61" s="797">
        <v>28</v>
      </c>
      <c r="BU61" s="797"/>
      <c r="BV61" s="797"/>
      <c r="BW61" s="797"/>
      <c r="BX61" s="797"/>
      <c r="BY61" s="797"/>
      <c r="BZ61" s="797"/>
      <c r="CA61" s="797"/>
      <c r="CB61" s="797"/>
      <c r="CC61" s="509"/>
      <c r="CD61" s="796"/>
      <c r="CE61" s="796"/>
      <c r="CF61" s="796"/>
      <c r="CG61" s="796"/>
      <c r="CH61" s="798">
        <v>8</v>
      </c>
      <c r="CI61" s="798"/>
      <c r="CJ61" s="798"/>
      <c r="CK61" s="798"/>
      <c r="CL61" s="798"/>
      <c r="CM61" s="798"/>
      <c r="CN61" s="798"/>
      <c r="CO61" s="798"/>
      <c r="CP61" s="798"/>
      <c r="CQ61" s="491"/>
      <c r="CR61" s="796"/>
      <c r="CS61" s="796"/>
      <c r="CT61" s="796"/>
      <c r="CU61" s="796"/>
    </row>
    <row r="62" spans="1:99" s="69" customFormat="1" ht="18.75" customHeight="1">
      <c r="A62" s="517"/>
      <c r="B62" s="149" t="s">
        <v>656</v>
      </c>
      <c r="C62" s="149"/>
      <c r="D62" s="149"/>
      <c r="E62" s="149"/>
      <c r="F62" s="149"/>
      <c r="G62" s="149"/>
      <c r="H62" s="149"/>
      <c r="I62" s="149"/>
      <c r="J62" s="149"/>
      <c r="K62" s="149"/>
      <c r="L62" s="516"/>
      <c r="M62" s="27"/>
      <c r="N62" s="453"/>
      <c r="P62" s="799">
        <v>505</v>
      </c>
      <c r="Q62" s="799"/>
      <c r="R62" s="799"/>
      <c r="S62" s="799"/>
      <c r="T62" s="799"/>
      <c r="U62" s="799"/>
      <c r="V62" s="799"/>
      <c r="W62" s="799"/>
      <c r="X62" s="799"/>
      <c r="Y62" s="799"/>
      <c r="Z62" s="796"/>
      <c r="AA62" s="796"/>
      <c r="AB62" s="796"/>
      <c r="AC62" s="796"/>
      <c r="AD62" s="799">
        <v>248</v>
      </c>
      <c r="AE62" s="799"/>
      <c r="AF62" s="799"/>
      <c r="AG62" s="799"/>
      <c r="AH62" s="799"/>
      <c r="AI62" s="799"/>
      <c r="AJ62" s="799"/>
      <c r="AK62" s="799"/>
      <c r="AL62" s="799"/>
      <c r="AM62" s="799"/>
      <c r="AN62" s="796"/>
      <c r="AO62" s="796"/>
      <c r="AP62" s="796"/>
      <c r="AQ62" s="796"/>
      <c r="AR62" s="799">
        <v>35</v>
      </c>
      <c r="AS62" s="799"/>
      <c r="AT62" s="799"/>
      <c r="AU62" s="799"/>
      <c r="AV62" s="799"/>
      <c r="AW62" s="799"/>
      <c r="AX62" s="799"/>
      <c r="AY62" s="799"/>
      <c r="AZ62" s="799"/>
      <c r="BA62" s="799"/>
      <c r="BB62" s="796"/>
      <c r="BC62" s="796"/>
      <c r="BD62" s="796"/>
      <c r="BE62" s="796"/>
      <c r="BF62" s="799">
        <v>284</v>
      </c>
      <c r="BG62" s="799"/>
      <c r="BH62" s="799"/>
      <c r="BI62" s="799"/>
      <c r="BJ62" s="799"/>
      <c r="BK62" s="799"/>
      <c r="BL62" s="799"/>
      <c r="BM62" s="799"/>
      <c r="BN62" s="799"/>
      <c r="BO62" s="799"/>
      <c r="BP62" s="796"/>
      <c r="BQ62" s="796"/>
      <c r="BR62" s="796"/>
      <c r="BS62" s="796"/>
      <c r="BT62" s="797">
        <v>19</v>
      </c>
      <c r="BU62" s="797"/>
      <c r="BV62" s="797"/>
      <c r="BW62" s="797"/>
      <c r="BX62" s="797"/>
      <c r="BY62" s="797"/>
      <c r="BZ62" s="797"/>
      <c r="CA62" s="797"/>
      <c r="CB62" s="797"/>
      <c r="CC62" s="509"/>
      <c r="CD62" s="796"/>
      <c r="CE62" s="796"/>
      <c r="CF62" s="796"/>
      <c r="CG62" s="796"/>
      <c r="CH62" s="798">
        <v>7</v>
      </c>
      <c r="CI62" s="798"/>
      <c r="CJ62" s="798"/>
      <c r="CK62" s="798"/>
      <c r="CL62" s="798"/>
      <c r="CM62" s="798"/>
      <c r="CN62" s="798"/>
      <c r="CO62" s="798"/>
      <c r="CP62" s="798"/>
      <c r="CQ62" s="491"/>
      <c r="CR62" s="796"/>
      <c r="CS62" s="796"/>
      <c r="CT62" s="796"/>
      <c r="CU62" s="796"/>
    </row>
    <row r="63" spans="1:99" s="69" customFormat="1" ht="18.75" customHeight="1">
      <c r="A63" s="517"/>
      <c r="B63" s="149" t="s">
        <v>657</v>
      </c>
      <c r="C63" s="149"/>
      <c r="D63" s="149"/>
      <c r="E63" s="149"/>
      <c r="F63" s="149"/>
      <c r="G63" s="149"/>
      <c r="H63" s="149"/>
      <c r="I63" s="149"/>
      <c r="J63" s="149"/>
      <c r="K63" s="149"/>
      <c r="L63" s="516"/>
      <c r="M63" s="27"/>
      <c r="N63" s="453"/>
      <c r="P63" s="799">
        <v>482</v>
      </c>
      <c r="Q63" s="799"/>
      <c r="R63" s="799"/>
      <c r="S63" s="799"/>
      <c r="T63" s="799"/>
      <c r="U63" s="799"/>
      <c r="V63" s="799"/>
      <c r="W63" s="799"/>
      <c r="X63" s="799"/>
      <c r="Y63" s="799"/>
      <c r="Z63" s="796"/>
      <c r="AA63" s="796"/>
      <c r="AB63" s="796"/>
      <c r="AC63" s="796"/>
      <c r="AD63" s="799">
        <v>280</v>
      </c>
      <c r="AE63" s="799"/>
      <c r="AF63" s="799"/>
      <c r="AG63" s="799"/>
      <c r="AH63" s="799"/>
      <c r="AI63" s="799"/>
      <c r="AJ63" s="799"/>
      <c r="AK63" s="799"/>
      <c r="AL63" s="799"/>
      <c r="AM63" s="799"/>
      <c r="AN63" s="796"/>
      <c r="AO63" s="796"/>
      <c r="AP63" s="796"/>
      <c r="AQ63" s="796"/>
      <c r="AR63" s="799">
        <v>51</v>
      </c>
      <c r="AS63" s="799"/>
      <c r="AT63" s="799"/>
      <c r="AU63" s="799"/>
      <c r="AV63" s="799"/>
      <c r="AW63" s="799"/>
      <c r="AX63" s="799"/>
      <c r="AY63" s="799"/>
      <c r="AZ63" s="799"/>
      <c r="BA63" s="799"/>
      <c r="BB63" s="796"/>
      <c r="BC63" s="796"/>
      <c r="BD63" s="796"/>
      <c r="BE63" s="796"/>
      <c r="BF63" s="799">
        <v>319</v>
      </c>
      <c r="BG63" s="799"/>
      <c r="BH63" s="799"/>
      <c r="BI63" s="799"/>
      <c r="BJ63" s="799"/>
      <c r="BK63" s="799"/>
      <c r="BL63" s="799"/>
      <c r="BM63" s="799"/>
      <c r="BN63" s="799"/>
      <c r="BO63" s="799"/>
      <c r="BP63" s="796"/>
      <c r="BQ63" s="796"/>
      <c r="BR63" s="796"/>
      <c r="BS63" s="796"/>
      <c r="BT63" s="797">
        <v>38</v>
      </c>
      <c r="BU63" s="797"/>
      <c r="BV63" s="797"/>
      <c r="BW63" s="797"/>
      <c r="BX63" s="797"/>
      <c r="BY63" s="797"/>
      <c r="BZ63" s="797"/>
      <c r="CA63" s="797"/>
      <c r="CB63" s="797"/>
      <c r="CC63" s="509"/>
      <c r="CD63" s="796"/>
      <c r="CE63" s="796"/>
      <c r="CF63" s="796"/>
      <c r="CG63" s="796"/>
      <c r="CH63" s="798">
        <v>3</v>
      </c>
      <c r="CI63" s="798"/>
      <c r="CJ63" s="798"/>
      <c r="CK63" s="798"/>
      <c r="CL63" s="798"/>
      <c r="CM63" s="798"/>
      <c r="CN63" s="798"/>
      <c r="CO63" s="798"/>
      <c r="CP63" s="798"/>
      <c r="CQ63" s="491"/>
      <c r="CR63" s="796"/>
      <c r="CS63" s="796"/>
      <c r="CT63" s="796"/>
      <c r="CU63" s="796"/>
    </row>
    <row r="64" spans="1:99" s="69" customFormat="1" ht="18.75" customHeight="1">
      <c r="A64" s="517"/>
      <c r="B64" s="149" t="s">
        <v>658</v>
      </c>
      <c r="C64" s="149"/>
      <c r="D64" s="149"/>
      <c r="E64" s="149"/>
      <c r="F64" s="149"/>
      <c r="G64" s="149"/>
      <c r="H64" s="149"/>
      <c r="I64" s="149"/>
      <c r="J64" s="149"/>
      <c r="K64" s="149"/>
      <c r="L64" s="516"/>
      <c r="M64" s="27"/>
      <c r="N64" s="453"/>
      <c r="P64" s="799">
        <v>501</v>
      </c>
      <c r="Q64" s="799"/>
      <c r="R64" s="799"/>
      <c r="S64" s="799"/>
      <c r="T64" s="799"/>
      <c r="U64" s="799"/>
      <c r="V64" s="799"/>
      <c r="W64" s="799"/>
      <c r="X64" s="799"/>
      <c r="Y64" s="799"/>
      <c r="Z64" s="796"/>
      <c r="AA64" s="796"/>
      <c r="AB64" s="796"/>
      <c r="AC64" s="796"/>
      <c r="AD64" s="799">
        <v>260</v>
      </c>
      <c r="AE64" s="799"/>
      <c r="AF64" s="799"/>
      <c r="AG64" s="799"/>
      <c r="AH64" s="799"/>
      <c r="AI64" s="799"/>
      <c r="AJ64" s="799"/>
      <c r="AK64" s="799"/>
      <c r="AL64" s="799"/>
      <c r="AM64" s="799"/>
      <c r="AN64" s="796"/>
      <c r="AO64" s="796"/>
      <c r="AP64" s="796"/>
      <c r="AQ64" s="796"/>
      <c r="AR64" s="799">
        <v>25</v>
      </c>
      <c r="AS64" s="799"/>
      <c r="AT64" s="799"/>
      <c r="AU64" s="799"/>
      <c r="AV64" s="799"/>
      <c r="AW64" s="799"/>
      <c r="AX64" s="799"/>
      <c r="AY64" s="799"/>
      <c r="AZ64" s="799"/>
      <c r="BA64" s="799"/>
      <c r="BB64" s="796"/>
      <c r="BC64" s="796"/>
      <c r="BD64" s="796"/>
      <c r="BE64" s="796"/>
      <c r="BF64" s="799">
        <f>184+93</f>
        <v>277</v>
      </c>
      <c r="BG64" s="799"/>
      <c r="BH64" s="799"/>
      <c r="BI64" s="799"/>
      <c r="BJ64" s="799"/>
      <c r="BK64" s="799"/>
      <c r="BL64" s="799"/>
      <c r="BM64" s="799"/>
      <c r="BN64" s="799"/>
      <c r="BO64" s="799"/>
      <c r="BP64" s="796"/>
      <c r="BQ64" s="796"/>
      <c r="BR64" s="796"/>
      <c r="BS64" s="796"/>
      <c r="BT64" s="797">
        <v>24</v>
      </c>
      <c r="BU64" s="797"/>
      <c r="BV64" s="797"/>
      <c r="BW64" s="797"/>
      <c r="BX64" s="797"/>
      <c r="BY64" s="797"/>
      <c r="BZ64" s="797"/>
      <c r="CA64" s="797"/>
      <c r="CB64" s="797"/>
      <c r="CC64" s="509"/>
      <c r="CD64" s="796"/>
      <c r="CE64" s="796"/>
      <c r="CF64" s="796"/>
      <c r="CG64" s="796"/>
      <c r="CH64" s="798">
        <v>6</v>
      </c>
      <c r="CI64" s="798"/>
      <c r="CJ64" s="798"/>
      <c r="CK64" s="798"/>
      <c r="CL64" s="798"/>
      <c r="CM64" s="798"/>
      <c r="CN64" s="798"/>
      <c r="CO64" s="798"/>
      <c r="CP64" s="798"/>
      <c r="CQ64" s="491"/>
      <c r="CR64" s="796"/>
      <c r="CS64" s="796"/>
      <c r="CT64" s="796"/>
      <c r="CU64" s="796"/>
    </row>
    <row r="65" spans="1:99" s="69" customFormat="1" ht="9.75" customHeight="1">
      <c r="A65" s="454"/>
      <c r="B65" s="432"/>
      <c r="C65" s="432"/>
      <c r="D65" s="432"/>
      <c r="E65" s="432"/>
      <c r="F65" s="432"/>
      <c r="G65" s="432"/>
      <c r="H65" s="432"/>
      <c r="I65" s="432"/>
      <c r="J65" s="432"/>
      <c r="K65" s="432"/>
      <c r="L65" s="432"/>
      <c r="M65" s="27"/>
      <c r="N65" s="453"/>
      <c r="P65" s="799"/>
      <c r="Q65" s="799"/>
      <c r="R65" s="799"/>
      <c r="S65" s="799"/>
      <c r="T65" s="799"/>
      <c r="U65" s="799"/>
      <c r="V65" s="799"/>
      <c r="W65" s="799"/>
      <c r="X65" s="799"/>
      <c r="Y65" s="799"/>
      <c r="Z65" s="796"/>
      <c r="AA65" s="796"/>
      <c r="AB65" s="796"/>
      <c r="AC65" s="796"/>
      <c r="AD65" s="799"/>
      <c r="AE65" s="799"/>
      <c r="AF65" s="799"/>
      <c r="AG65" s="799"/>
      <c r="AH65" s="799"/>
      <c r="AI65" s="799"/>
      <c r="AJ65" s="799"/>
      <c r="AK65" s="799"/>
      <c r="AL65" s="799"/>
      <c r="AM65" s="799"/>
      <c r="AN65" s="796"/>
      <c r="AO65" s="796"/>
      <c r="AP65" s="796"/>
      <c r="AQ65" s="796"/>
      <c r="AR65" s="799"/>
      <c r="AS65" s="799"/>
      <c r="AT65" s="799"/>
      <c r="AU65" s="799"/>
      <c r="AV65" s="799"/>
      <c r="AW65" s="799"/>
      <c r="AX65" s="799"/>
      <c r="AY65" s="799"/>
      <c r="AZ65" s="799"/>
      <c r="BA65" s="799"/>
      <c r="BB65" s="796"/>
      <c r="BC65" s="796"/>
      <c r="BD65" s="796"/>
      <c r="BE65" s="796"/>
      <c r="BF65" s="799"/>
      <c r="BG65" s="799"/>
      <c r="BH65" s="799"/>
      <c r="BI65" s="799"/>
      <c r="BJ65" s="799"/>
      <c r="BK65" s="799"/>
      <c r="BL65" s="799"/>
      <c r="BM65" s="799"/>
      <c r="BN65" s="799"/>
      <c r="BO65" s="799"/>
      <c r="BP65" s="796"/>
      <c r="BQ65" s="796"/>
      <c r="BR65" s="796"/>
      <c r="BS65" s="796"/>
      <c r="BT65" s="799"/>
      <c r="BU65" s="799"/>
      <c r="BV65" s="799"/>
      <c r="BW65" s="799"/>
      <c r="BX65" s="799"/>
      <c r="BY65" s="799"/>
      <c r="BZ65" s="799"/>
      <c r="CA65" s="799"/>
      <c r="CB65" s="799"/>
      <c r="CC65" s="799"/>
      <c r="CD65" s="796"/>
      <c r="CE65" s="796"/>
      <c r="CF65" s="796"/>
      <c r="CG65" s="796"/>
      <c r="CH65" s="800"/>
      <c r="CI65" s="800"/>
      <c r="CJ65" s="800"/>
      <c r="CK65" s="800"/>
      <c r="CL65" s="800"/>
      <c r="CM65" s="800"/>
      <c r="CN65" s="800"/>
      <c r="CO65" s="800"/>
      <c r="CP65" s="800"/>
      <c r="CQ65" s="800"/>
      <c r="CR65" s="796"/>
      <c r="CS65" s="796"/>
      <c r="CT65" s="796"/>
      <c r="CU65" s="796"/>
    </row>
    <row r="66" spans="1:99" s="69" customFormat="1" ht="18.75" customHeight="1">
      <c r="A66" s="515">
        <v>2002</v>
      </c>
      <c r="B66" s="513" t="s">
        <v>646</v>
      </c>
      <c r="C66" s="513"/>
      <c r="D66" s="513"/>
      <c r="E66" s="513"/>
      <c r="F66" s="513"/>
      <c r="G66" s="513"/>
      <c r="H66" s="513"/>
      <c r="I66" s="513"/>
      <c r="J66" s="513"/>
      <c r="K66" s="513"/>
      <c r="L66" s="482"/>
      <c r="M66" s="27"/>
      <c r="N66" s="453"/>
      <c r="P66" s="799">
        <v>529</v>
      </c>
      <c r="Q66" s="799"/>
      <c r="R66" s="799"/>
      <c r="S66" s="799"/>
      <c r="T66" s="799"/>
      <c r="U66" s="799"/>
      <c r="V66" s="799"/>
      <c r="W66" s="799"/>
      <c r="X66" s="799"/>
      <c r="Y66" s="799"/>
      <c r="Z66" s="796"/>
      <c r="AA66" s="796"/>
      <c r="AB66" s="796"/>
      <c r="AC66" s="796"/>
      <c r="AD66" s="799">
        <v>298</v>
      </c>
      <c r="AE66" s="799"/>
      <c r="AF66" s="799"/>
      <c r="AG66" s="799"/>
      <c r="AH66" s="799"/>
      <c r="AI66" s="799"/>
      <c r="AJ66" s="799"/>
      <c r="AK66" s="799"/>
      <c r="AL66" s="799"/>
      <c r="AM66" s="799"/>
      <c r="AN66" s="796"/>
      <c r="AO66" s="796"/>
      <c r="AP66" s="796"/>
      <c r="AQ66" s="796"/>
      <c r="AR66" s="799">
        <f>43+20</f>
        <v>63</v>
      </c>
      <c r="AS66" s="799"/>
      <c r="AT66" s="799"/>
      <c r="AU66" s="799"/>
      <c r="AV66" s="799"/>
      <c r="AW66" s="799"/>
      <c r="AX66" s="799"/>
      <c r="AY66" s="799"/>
      <c r="AZ66" s="799"/>
      <c r="BA66" s="799"/>
      <c r="BB66" s="796"/>
      <c r="BC66" s="796"/>
      <c r="BD66" s="796"/>
      <c r="BE66" s="796"/>
      <c r="BF66" s="799">
        <f>231+140</f>
        <v>371</v>
      </c>
      <c r="BG66" s="799"/>
      <c r="BH66" s="799"/>
      <c r="BI66" s="799"/>
      <c r="BJ66" s="799"/>
      <c r="BK66" s="799"/>
      <c r="BL66" s="799"/>
      <c r="BM66" s="799"/>
      <c r="BN66" s="799"/>
      <c r="BO66" s="799"/>
      <c r="BP66" s="796"/>
      <c r="BQ66" s="796"/>
      <c r="BR66" s="796"/>
      <c r="BS66" s="796"/>
      <c r="BT66" s="797">
        <v>39</v>
      </c>
      <c r="BU66" s="797"/>
      <c r="BV66" s="797"/>
      <c r="BW66" s="797"/>
      <c r="BX66" s="797"/>
      <c r="BY66" s="797"/>
      <c r="BZ66" s="797"/>
      <c r="CA66" s="797"/>
      <c r="CB66" s="797"/>
      <c r="CC66" s="509"/>
      <c r="CD66" s="796"/>
      <c r="CE66" s="796"/>
      <c r="CF66" s="796"/>
      <c r="CG66" s="796"/>
      <c r="CH66" s="798">
        <v>3</v>
      </c>
      <c r="CI66" s="798"/>
      <c r="CJ66" s="798"/>
      <c r="CK66" s="798"/>
      <c r="CL66" s="798"/>
      <c r="CM66" s="798"/>
      <c r="CN66" s="798"/>
      <c r="CO66" s="798"/>
      <c r="CP66" s="798"/>
      <c r="CQ66" s="491"/>
      <c r="CR66" s="796"/>
      <c r="CS66" s="796"/>
      <c r="CT66" s="796"/>
      <c r="CU66" s="796"/>
    </row>
    <row r="67" spans="1:99" s="69" customFormat="1" ht="18.75" customHeight="1">
      <c r="A67" s="515"/>
      <c r="B67" s="149" t="s">
        <v>648</v>
      </c>
      <c r="C67" s="513"/>
      <c r="D67" s="513"/>
      <c r="E67" s="513"/>
      <c r="F67" s="513"/>
      <c r="G67" s="513"/>
      <c r="H67" s="513"/>
      <c r="I67" s="513"/>
      <c r="J67" s="513"/>
      <c r="K67" s="513"/>
      <c r="L67" s="482"/>
      <c r="M67" s="27"/>
      <c r="N67" s="453"/>
      <c r="P67" s="799">
        <v>252</v>
      </c>
      <c r="Q67" s="799"/>
      <c r="R67" s="799"/>
      <c r="S67" s="799"/>
      <c r="T67" s="799"/>
      <c r="U67" s="799"/>
      <c r="V67" s="799"/>
      <c r="W67" s="799"/>
      <c r="X67" s="799"/>
      <c r="Y67" s="799"/>
      <c r="Z67" s="796"/>
      <c r="AA67" s="796"/>
      <c r="AB67" s="796"/>
      <c r="AC67" s="796"/>
      <c r="AD67" s="799">
        <v>237</v>
      </c>
      <c r="AE67" s="799"/>
      <c r="AF67" s="799"/>
      <c r="AG67" s="799"/>
      <c r="AH67" s="799"/>
      <c r="AI67" s="799"/>
      <c r="AJ67" s="799"/>
      <c r="AK67" s="799"/>
      <c r="AL67" s="799"/>
      <c r="AM67" s="799"/>
      <c r="AN67" s="796"/>
      <c r="AO67" s="796"/>
      <c r="AP67" s="796"/>
      <c r="AQ67" s="796"/>
      <c r="AR67" s="799">
        <v>38</v>
      </c>
      <c r="AS67" s="799"/>
      <c r="AT67" s="799"/>
      <c r="AU67" s="799"/>
      <c r="AV67" s="799"/>
      <c r="AW67" s="799"/>
      <c r="AX67" s="799"/>
      <c r="AY67" s="799"/>
      <c r="AZ67" s="799"/>
      <c r="BA67" s="799"/>
      <c r="BB67" s="796"/>
      <c r="BC67" s="796"/>
      <c r="BD67" s="796"/>
      <c r="BE67" s="796"/>
      <c r="BF67" s="799">
        <v>300</v>
      </c>
      <c r="BG67" s="799"/>
      <c r="BH67" s="799"/>
      <c r="BI67" s="799"/>
      <c r="BJ67" s="799"/>
      <c r="BK67" s="799"/>
      <c r="BL67" s="799"/>
      <c r="BM67" s="799"/>
      <c r="BN67" s="799"/>
      <c r="BO67" s="799"/>
      <c r="BP67" s="796"/>
      <c r="BQ67" s="796"/>
      <c r="BR67" s="796"/>
      <c r="BS67" s="796"/>
      <c r="BT67" s="797">
        <v>17</v>
      </c>
      <c r="BU67" s="797"/>
      <c r="BV67" s="797"/>
      <c r="BW67" s="797"/>
      <c r="BX67" s="797"/>
      <c r="BY67" s="797"/>
      <c r="BZ67" s="797"/>
      <c r="CA67" s="797"/>
      <c r="CB67" s="797"/>
      <c r="CC67" s="509"/>
      <c r="CD67" s="796"/>
      <c r="CE67" s="796"/>
      <c r="CF67" s="796"/>
      <c r="CG67" s="796"/>
      <c r="CH67" s="798">
        <v>1</v>
      </c>
      <c r="CI67" s="798"/>
      <c r="CJ67" s="798"/>
      <c r="CK67" s="798"/>
      <c r="CL67" s="798"/>
      <c r="CM67" s="798"/>
      <c r="CN67" s="798"/>
      <c r="CO67" s="798"/>
      <c r="CP67" s="798"/>
      <c r="CQ67" s="491"/>
      <c r="CR67" s="520"/>
      <c r="CS67" s="520"/>
      <c r="CT67" s="520"/>
      <c r="CU67" s="520"/>
    </row>
    <row r="68" spans="1:99" s="69" customFormat="1" ht="18.75" customHeight="1">
      <c r="A68" s="515"/>
      <c r="B68" s="7" t="s">
        <v>1</v>
      </c>
      <c r="C68" s="513"/>
      <c r="D68" s="513"/>
      <c r="E68" s="513"/>
      <c r="F68" s="513"/>
      <c r="G68" s="513"/>
      <c r="H68" s="513"/>
      <c r="I68" s="513"/>
      <c r="J68" s="513"/>
      <c r="K68" s="513"/>
      <c r="L68" s="482"/>
      <c r="M68" s="27"/>
      <c r="N68" s="453"/>
      <c r="P68" s="799">
        <v>300</v>
      </c>
      <c r="Q68" s="799"/>
      <c r="R68" s="799"/>
      <c r="S68" s="799"/>
      <c r="T68" s="799"/>
      <c r="U68" s="799"/>
      <c r="V68" s="799"/>
      <c r="W68" s="799"/>
      <c r="X68" s="799"/>
      <c r="Y68" s="799"/>
      <c r="Z68" s="796"/>
      <c r="AA68" s="796"/>
      <c r="AB68" s="796"/>
      <c r="AC68" s="796"/>
      <c r="AD68" s="799">
        <v>228</v>
      </c>
      <c r="AE68" s="799"/>
      <c r="AF68" s="799"/>
      <c r="AG68" s="799"/>
      <c r="AH68" s="799"/>
      <c r="AI68" s="799"/>
      <c r="AJ68" s="799"/>
      <c r="AK68" s="799"/>
      <c r="AL68" s="799"/>
      <c r="AM68" s="799"/>
      <c r="AN68" s="796"/>
      <c r="AO68" s="796"/>
      <c r="AP68" s="796"/>
      <c r="AQ68" s="796"/>
      <c r="AR68" s="799">
        <v>37</v>
      </c>
      <c r="AS68" s="799"/>
      <c r="AT68" s="799"/>
      <c r="AU68" s="799"/>
      <c r="AV68" s="799"/>
      <c r="AW68" s="799"/>
      <c r="AX68" s="799"/>
      <c r="AY68" s="799"/>
      <c r="AZ68" s="799"/>
      <c r="BA68" s="799"/>
      <c r="BB68" s="796"/>
      <c r="BC68" s="796"/>
      <c r="BD68" s="796"/>
      <c r="BE68" s="796"/>
      <c r="BF68" s="799">
        <v>377</v>
      </c>
      <c r="BG68" s="799"/>
      <c r="BH68" s="799"/>
      <c r="BI68" s="799"/>
      <c r="BJ68" s="799"/>
      <c r="BK68" s="799"/>
      <c r="BL68" s="799"/>
      <c r="BM68" s="799"/>
      <c r="BN68" s="799"/>
      <c r="BO68" s="799"/>
      <c r="BP68" s="796"/>
      <c r="BQ68" s="796"/>
      <c r="BR68" s="796"/>
      <c r="BS68" s="796"/>
      <c r="BT68" s="797">
        <v>23</v>
      </c>
      <c r="BU68" s="797"/>
      <c r="BV68" s="797"/>
      <c r="BW68" s="797"/>
      <c r="BX68" s="797"/>
      <c r="BY68" s="797"/>
      <c r="BZ68" s="797"/>
      <c r="CA68" s="797"/>
      <c r="CB68" s="797"/>
      <c r="CC68" s="509"/>
      <c r="CD68" s="796"/>
      <c r="CE68" s="796"/>
      <c r="CF68" s="796"/>
      <c r="CG68" s="796"/>
      <c r="CH68" s="798">
        <v>0</v>
      </c>
      <c r="CI68" s="798"/>
      <c r="CJ68" s="798"/>
      <c r="CK68" s="798"/>
      <c r="CL68" s="798"/>
      <c r="CM68" s="798"/>
      <c r="CN68" s="798"/>
      <c r="CO68" s="798"/>
      <c r="CP68" s="798"/>
      <c r="CQ68" s="491"/>
      <c r="CR68" s="520"/>
      <c r="CS68" s="520"/>
      <c r="CT68" s="520"/>
      <c r="CU68" s="520"/>
    </row>
    <row r="69" spans="1:94" s="84" customFormat="1" ht="18.75" customHeight="1">
      <c r="A69" s="454"/>
      <c r="B69" s="46" t="s">
        <v>2</v>
      </c>
      <c r="C69" s="123"/>
      <c r="D69" s="123"/>
      <c r="E69" s="123"/>
      <c r="F69" s="123"/>
      <c r="G69" s="123"/>
      <c r="H69" s="123"/>
      <c r="I69" s="123"/>
      <c r="J69" s="123"/>
      <c r="K69" s="123"/>
      <c r="L69" s="123"/>
      <c r="M69" s="123"/>
      <c r="N69" s="123"/>
      <c r="O69" s="123"/>
      <c r="P69" s="799">
        <f>SUM(P66:Y68)</f>
        <v>1081</v>
      </c>
      <c r="Q69" s="799"/>
      <c r="R69" s="799"/>
      <c r="S69" s="799"/>
      <c r="T69" s="799"/>
      <c r="U69" s="799"/>
      <c r="V69" s="799"/>
      <c r="W69" s="799"/>
      <c r="X69" s="799"/>
      <c r="Y69" s="799"/>
      <c r="Z69" s="796"/>
      <c r="AA69" s="796"/>
      <c r="AB69" s="796"/>
      <c r="AC69" s="796"/>
      <c r="AD69" s="799">
        <f>SUM(AD66:AM68)</f>
        <v>763</v>
      </c>
      <c r="AE69" s="799"/>
      <c r="AF69" s="799"/>
      <c r="AG69" s="799"/>
      <c r="AH69" s="799"/>
      <c r="AI69" s="799"/>
      <c r="AJ69" s="799"/>
      <c r="AK69" s="799"/>
      <c r="AL69" s="799"/>
      <c r="AM69" s="799"/>
      <c r="AN69" s="796"/>
      <c r="AO69" s="796"/>
      <c r="AP69" s="796"/>
      <c r="AQ69" s="796"/>
      <c r="AR69" s="799">
        <f>SUM(AR66:BA68)</f>
        <v>138</v>
      </c>
      <c r="AS69" s="799"/>
      <c r="AT69" s="799"/>
      <c r="AU69" s="799"/>
      <c r="AV69" s="799"/>
      <c r="AW69" s="799"/>
      <c r="AX69" s="799"/>
      <c r="AY69" s="799"/>
      <c r="AZ69" s="799"/>
      <c r="BA69" s="799"/>
      <c r="BB69" s="796"/>
      <c r="BC69" s="796"/>
      <c r="BD69" s="796"/>
      <c r="BE69" s="796"/>
      <c r="BF69" s="799">
        <f>SUM(BF66:BO68)</f>
        <v>1048</v>
      </c>
      <c r="BG69" s="799"/>
      <c r="BH69" s="799"/>
      <c r="BI69" s="799"/>
      <c r="BJ69" s="799"/>
      <c r="BK69" s="799"/>
      <c r="BL69" s="799"/>
      <c r="BM69" s="799"/>
      <c r="BN69" s="799"/>
      <c r="BO69" s="799"/>
      <c r="BP69" s="796"/>
      <c r="BQ69" s="796"/>
      <c r="BR69" s="796"/>
      <c r="BS69" s="796"/>
      <c r="BT69" s="797">
        <f>SUM(BT66:CB68)</f>
        <v>79</v>
      </c>
      <c r="BU69" s="797"/>
      <c r="BV69" s="797"/>
      <c r="BW69" s="797"/>
      <c r="BX69" s="797"/>
      <c r="BY69" s="797"/>
      <c r="BZ69" s="797"/>
      <c r="CA69" s="797"/>
      <c r="CB69" s="797"/>
      <c r="CC69" s="509"/>
      <c r="CD69" s="796"/>
      <c r="CE69" s="796"/>
      <c r="CF69" s="796"/>
      <c r="CG69" s="796"/>
      <c r="CH69" s="798">
        <f>SUM(CH66:CP68)</f>
        <v>4</v>
      </c>
      <c r="CI69" s="798"/>
      <c r="CJ69" s="798"/>
      <c r="CK69" s="798"/>
      <c r="CL69" s="798"/>
      <c r="CM69" s="798"/>
      <c r="CN69" s="798"/>
      <c r="CO69" s="798"/>
      <c r="CP69" s="798"/>
    </row>
    <row r="70" spans="1:99" s="69" customFormat="1" ht="18" customHeight="1">
      <c r="A70" s="518"/>
      <c r="B70" s="519"/>
      <c r="C70" s="519"/>
      <c r="D70" s="519"/>
      <c r="E70" s="519"/>
      <c r="F70" s="519"/>
      <c r="G70" s="519"/>
      <c r="H70" s="519"/>
      <c r="I70" s="519"/>
      <c r="J70" s="519"/>
      <c r="K70" s="519"/>
      <c r="L70" s="519"/>
      <c r="M70" s="456"/>
      <c r="N70" s="518"/>
      <c r="O70" s="258"/>
      <c r="P70" s="802"/>
      <c r="Q70" s="802"/>
      <c r="R70" s="802"/>
      <c r="S70" s="802"/>
      <c r="T70" s="802"/>
      <c r="U70" s="802"/>
      <c r="V70" s="802"/>
      <c r="W70" s="802"/>
      <c r="X70" s="802"/>
      <c r="Y70" s="802"/>
      <c r="Z70" s="803"/>
      <c r="AA70" s="803"/>
      <c r="AB70" s="803"/>
      <c r="AC70" s="803"/>
      <c r="AD70" s="802"/>
      <c r="AE70" s="802"/>
      <c r="AF70" s="802"/>
      <c r="AG70" s="802"/>
      <c r="AH70" s="802"/>
      <c r="AI70" s="802"/>
      <c r="AJ70" s="802"/>
      <c r="AK70" s="802"/>
      <c r="AL70" s="802"/>
      <c r="AM70" s="802"/>
      <c r="AN70" s="803"/>
      <c r="AO70" s="803"/>
      <c r="AP70" s="803"/>
      <c r="AQ70" s="803"/>
      <c r="AR70" s="802"/>
      <c r="AS70" s="802"/>
      <c r="AT70" s="802"/>
      <c r="AU70" s="802"/>
      <c r="AV70" s="802"/>
      <c r="AW70" s="802"/>
      <c r="AX70" s="802"/>
      <c r="AY70" s="802"/>
      <c r="AZ70" s="802"/>
      <c r="BA70" s="802"/>
      <c r="BB70" s="803"/>
      <c r="BC70" s="803"/>
      <c r="BD70" s="803"/>
      <c r="BE70" s="803"/>
      <c r="BF70" s="802"/>
      <c r="BG70" s="802"/>
      <c r="BH70" s="802"/>
      <c r="BI70" s="802"/>
      <c r="BJ70" s="802"/>
      <c r="BK70" s="802"/>
      <c r="BL70" s="802"/>
      <c r="BM70" s="802"/>
      <c r="BN70" s="802"/>
      <c r="BO70" s="802"/>
      <c r="BP70" s="803"/>
      <c r="BQ70" s="803"/>
      <c r="BR70" s="803"/>
      <c r="BS70" s="803"/>
      <c r="BT70" s="802"/>
      <c r="BU70" s="802"/>
      <c r="BV70" s="802"/>
      <c r="BW70" s="802"/>
      <c r="BX70" s="802"/>
      <c r="BY70" s="802"/>
      <c r="BZ70" s="802"/>
      <c r="CA70" s="802"/>
      <c r="CB70" s="802"/>
      <c r="CC70" s="802"/>
      <c r="CD70" s="803"/>
      <c r="CE70" s="803"/>
      <c r="CF70" s="803"/>
      <c r="CG70" s="803"/>
      <c r="CH70" s="804"/>
      <c r="CI70" s="804"/>
      <c r="CJ70" s="804"/>
      <c r="CK70" s="804"/>
      <c r="CL70" s="804"/>
      <c r="CM70" s="804"/>
      <c r="CN70" s="804"/>
      <c r="CO70" s="804"/>
      <c r="CP70" s="804"/>
      <c r="CQ70" s="804"/>
      <c r="CR70" s="803"/>
      <c r="CS70" s="803"/>
      <c r="CT70" s="803"/>
      <c r="CU70" s="803"/>
    </row>
    <row r="71" spans="1:19" ht="14.25" customHeight="1">
      <c r="A71" s="442">
        <v>0</v>
      </c>
      <c r="B71" s="443" t="s">
        <v>514</v>
      </c>
      <c r="D71" s="429"/>
      <c r="E71" s="430"/>
      <c r="G71" s="429"/>
      <c r="H71" s="430"/>
      <c r="J71" s="429"/>
      <c r="K71" s="430"/>
      <c r="M71" s="429"/>
      <c r="N71" s="430"/>
      <c r="P71" s="429"/>
      <c r="Q71" s="430"/>
      <c r="S71" s="429"/>
    </row>
    <row r="72" spans="1:19" ht="14.25" customHeight="1">
      <c r="A72" s="82"/>
      <c r="B72" s="20" t="s">
        <v>515</v>
      </c>
      <c r="D72" s="429"/>
      <c r="E72" s="430"/>
      <c r="G72" s="429"/>
      <c r="H72" s="430"/>
      <c r="J72" s="429"/>
      <c r="K72" s="430"/>
      <c r="M72" s="429"/>
      <c r="N72" s="430"/>
      <c r="P72" s="429"/>
      <c r="Q72" s="430"/>
      <c r="S72" s="429"/>
    </row>
    <row r="73" spans="1:2" ht="14.25" customHeight="1">
      <c r="A73" s="20"/>
      <c r="B73" s="20" t="s">
        <v>465</v>
      </c>
    </row>
  </sheetData>
  <mergeCells count="554">
    <mergeCell ref="CD51:CG51"/>
    <mergeCell ref="CH51:CQ51"/>
    <mergeCell ref="P51:Y51"/>
    <mergeCell ref="Z51:AC51"/>
    <mergeCell ref="AD51:AM51"/>
    <mergeCell ref="AN51:AQ51"/>
    <mergeCell ref="AR51:BA51"/>
    <mergeCell ref="BB51:BE51"/>
    <mergeCell ref="BF51:BO51"/>
    <mergeCell ref="BP51:BS51"/>
    <mergeCell ref="BT51:CC51"/>
    <mergeCell ref="BT49:CG49"/>
    <mergeCell ref="BG31:BK31"/>
    <mergeCell ref="BW28:CB28"/>
    <mergeCell ref="BW29:CB29"/>
    <mergeCell ref="CE29:CJ29"/>
    <mergeCell ref="CH49:CU49"/>
    <mergeCell ref="BF50:BS50"/>
    <mergeCell ref="BT50:CG50"/>
    <mergeCell ref="CH50:CU50"/>
    <mergeCell ref="BW27:CB27"/>
    <mergeCell ref="CE27:CJ27"/>
    <mergeCell ref="BO28:BT28"/>
    <mergeCell ref="CE28:CJ28"/>
    <mergeCell ref="BW23:CB23"/>
    <mergeCell ref="BW24:CB24"/>
    <mergeCell ref="BO23:BT23"/>
    <mergeCell ref="CE23:CJ23"/>
    <mergeCell ref="CE24:CJ24"/>
    <mergeCell ref="BW21:CB21"/>
    <mergeCell ref="BO21:BT21"/>
    <mergeCell ref="CE21:CJ21"/>
    <mergeCell ref="BO22:BT22"/>
    <mergeCell ref="CE22:CJ22"/>
    <mergeCell ref="CE16:CK16"/>
    <mergeCell ref="BW22:CB22"/>
    <mergeCell ref="CD59:CG59"/>
    <mergeCell ref="CH59:CP59"/>
    <mergeCell ref="BT53:CB53"/>
    <mergeCell ref="CD53:CG53"/>
    <mergeCell ref="CH53:CP53"/>
    <mergeCell ref="CD54:CG54"/>
    <mergeCell ref="CH54:CQ54"/>
    <mergeCell ref="BO24:BT24"/>
    <mergeCell ref="CD62:CG62"/>
    <mergeCell ref="CH62:CP62"/>
    <mergeCell ref="CD55:CG55"/>
    <mergeCell ref="CH55:CP55"/>
    <mergeCell ref="CD56:CG56"/>
    <mergeCell ref="CH56:CP56"/>
    <mergeCell ref="P48:AC48"/>
    <mergeCell ref="AD48:AQ48"/>
    <mergeCell ref="BW16:CC16"/>
    <mergeCell ref="BO18:BT18"/>
    <mergeCell ref="BW17:CB17"/>
    <mergeCell ref="BW18:CB18"/>
    <mergeCell ref="BL17:BM17"/>
    <mergeCell ref="BO17:BT17"/>
    <mergeCell ref="BL18:BM18"/>
    <mergeCell ref="BW19:CB19"/>
    <mergeCell ref="BW14:CD14"/>
    <mergeCell ref="CE14:CL14"/>
    <mergeCell ref="BO15:BV15"/>
    <mergeCell ref="BW15:CD15"/>
    <mergeCell ref="CE15:CL15"/>
    <mergeCell ref="BW12:CD12"/>
    <mergeCell ref="CE12:CL12"/>
    <mergeCell ref="BW13:CD13"/>
    <mergeCell ref="CE13:CL13"/>
    <mergeCell ref="A11:B14"/>
    <mergeCell ref="BO27:BT27"/>
    <mergeCell ref="C26:H26"/>
    <mergeCell ref="K26:P26"/>
    <mergeCell ref="C27:H27"/>
    <mergeCell ref="BO12:BV12"/>
    <mergeCell ref="BL20:BM20"/>
    <mergeCell ref="BO20:BT20"/>
    <mergeCell ref="BG21:BK21"/>
    <mergeCell ref="BL21:BM21"/>
    <mergeCell ref="CR65:CU65"/>
    <mergeCell ref="C30:I30"/>
    <mergeCell ref="K30:P30"/>
    <mergeCell ref="AY30:BE30"/>
    <mergeCell ref="BG30:BM30"/>
    <mergeCell ref="BO30:BT30"/>
    <mergeCell ref="BW30:CB30"/>
    <mergeCell ref="CE30:CJ30"/>
    <mergeCell ref="CM30:CS30"/>
    <mergeCell ref="CD65:CG65"/>
    <mergeCell ref="CH65:CQ65"/>
    <mergeCell ref="S30:X30"/>
    <mergeCell ref="AA30:AG30"/>
    <mergeCell ref="AI30:AO30"/>
    <mergeCell ref="AQ30:AW30"/>
    <mergeCell ref="BF49:BS49"/>
    <mergeCell ref="BP52:BS52"/>
    <mergeCell ref="BT52:CB52"/>
    <mergeCell ref="BP53:BS53"/>
    <mergeCell ref="BP65:BS65"/>
    <mergeCell ref="BT65:CC65"/>
    <mergeCell ref="C11:CU11"/>
    <mergeCell ref="C12:J12"/>
    <mergeCell ref="K12:R12"/>
    <mergeCell ref="S12:Z12"/>
    <mergeCell ref="AA12:AH12"/>
    <mergeCell ref="AI12:AP12"/>
    <mergeCell ref="AQ12:AX12"/>
    <mergeCell ref="AY12:BF12"/>
    <mergeCell ref="BG12:BN12"/>
    <mergeCell ref="CM12:CU12"/>
    <mergeCell ref="C13:J13"/>
    <mergeCell ref="K13:R13"/>
    <mergeCell ref="S13:Z13"/>
    <mergeCell ref="AA13:AH13"/>
    <mergeCell ref="AI13:AP13"/>
    <mergeCell ref="AQ13:AX13"/>
    <mergeCell ref="AY13:BF13"/>
    <mergeCell ref="BG13:BN13"/>
    <mergeCell ref="BO13:BV13"/>
    <mergeCell ref="CM13:CU13"/>
    <mergeCell ref="C14:J14"/>
    <mergeCell ref="K14:R14"/>
    <mergeCell ref="S14:Z14"/>
    <mergeCell ref="AA14:AH14"/>
    <mergeCell ref="AI14:AP14"/>
    <mergeCell ref="AQ14:AX14"/>
    <mergeCell ref="AY14:BF14"/>
    <mergeCell ref="BG14:BN14"/>
    <mergeCell ref="BO14:BV14"/>
    <mergeCell ref="CM14:CU14"/>
    <mergeCell ref="A15:B15"/>
    <mergeCell ref="C15:J15"/>
    <mergeCell ref="K15:R15"/>
    <mergeCell ref="S15:Z15"/>
    <mergeCell ref="AA15:AH15"/>
    <mergeCell ref="AI15:AP15"/>
    <mergeCell ref="AQ15:AX15"/>
    <mergeCell ref="AY15:BF15"/>
    <mergeCell ref="BG15:BN15"/>
    <mergeCell ref="CM15:CU15"/>
    <mergeCell ref="C16:I16"/>
    <mergeCell ref="K16:Q16"/>
    <mergeCell ref="S16:Y16"/>
    <mergeCell ref="AA16:AG16"/>
    <mergeCell ref="AI16:AO16"/>
    <mergeCell ref="AQ16:AW16"/>
    <mergeCell ref="AY16:BE16"/>
    <mergeCell ref="BG16:BM16"/>
    <mergeCell ref="BO16:BU16"/>
    <mergeCell ref="CM16:CS16"/>
    <mergeCell ref="C17:H17"/>
    <mergeCell ref="K17:P17"/>
    <mergeCell ref="S17:X17"/>
    <mergeCell ref="AA17:AF17"/>
    <mergeCell ref="AI17:AN17"/>
    <mergeCell ref="AQ17:AV17"/>
    <mergeCell ref="AY17:BD17"/>
    <mergeCell ref="BG17:BK17"/>
    <mergeCell ref="CE17:CJ17"/>
    <mergeCell ref="CM17:CS17"/>
    <mergeCell ref="C18:H18"/>
    <mergeCell ref="K18:P18"/>
    <mergeCell ref="S18:X18"/>
    <mergeCell ref="AA18:AF18"/>
    <mergeCell ref="AI18:AN18"/>
    <mergeCell ref="AQ18:AV18"/>
    <mergeCell ref="AY18:BD18"/>
    <mergeCell ref="BG18:BK18"/>
    <mergeCell ref="CE18:CJ18"/>
    <mergeCell ref="CM18:CS18"/>
    <mergeCell ref="C19:I19"/>
    <mergeCell ref="K19:P19"/>
    <mergeCell ref="S19:X19"/>
    <mergeCell ref="AA19:AG19"/>
    <mergeCell ref="AI19:AO19"/>
    <mergeCell ref="AQ19:AW19"/>
    <mergeCell ref="AY19:BE19"/>
    <mergeCell ref="BG19:BM19"/>
    <mergeCell ref="BO19:BT19"/>
    <mergeCell ref="CE19:CJ19"/>
    <mergeCell ref="CM19:CS19"/>
    <mergeCell ref="C20:H20"/>
    <mergeCell ref="K20:P20"/>
    <mergeCell ref="S20:X20"/>
    <mergeCell ref="AA20:AF20"/>
    <mergeCell ref="AI20:AN20"/>
    <mergeCell ref="AQ20:AV20"/>
    <mergeCell ref="AY20:BD20"/>
    <mergeCell ref="BG20:BK20"/>
    <mergeCell ref="BW20:CB20"/>
    <mergeCell ref="CE20:CJ20"/>
    <mergeCell ref="CM20:CS20"/>
    <mergeCell ref="C21:H21"/>
    <mergeCell ref="K21:P21"/>
    <mergeCell ref="S21:X21"/>
    <mergeCell ref="AA21:AF21"/>
    <mergeCell ref="AI21:AN21"/>
    <mergeCell ref="AQ21:AV21"/>
    <mergeCell ref="AY21:BD21"/>
    <mergeCell ref="CM21:CS21"/>
    <mergeCell ref="C22:H22"/>
    <mergeCell ref="K22:P22"/>
    <mergeCell ref="S22:X22"/>
    <mergeCell ref="AA22:AF22"/>
    <mergeCell ref="AI22:AN22"/>
    <mergeCell ref="AQ22:AV22"/>
    <mergeCell ref="AY22:BD22"/>
    <mergeCell ref="BG22:BK22"/>
    <mergeCell ref="BL22:BM22"/>
    <mergeCell ref="CM22:CS22"/>
    <mergeCell ref="C23:H23"/>
    <mergeCell ref="K23:P23"/>
    <mergeCell ref="S23:X23"/>
    <mergeCell ref="AA23:AF23"/>
    <mergeCell ref="AI23:AN23"/>
    <mergeCell ref="AQ23:AV23"/>
    <mergeCell ref="AY23:BD23"/>
    <mergeCell ref="BG23:BK23"/>
    <mergeCell ref="BL23:BM23"/>
    <mergeCell ref="CM23:CS23"/>
    <mergeCell ref="C24:H24"/>
    <mergeCell ref="K24:P24"/>
    <mergeCell ref="S24:X24"/>
    <mergeCell ref="AA24:AF24"/>
    <mergeCell ref="AI24:AN24"/>
    <mergeCell ref="AQ24:AV24"/>
    <mergeCell ref="AY24:BD24"/>
    <mergeCell ref="BG24:BK24"/>
    <mergeCell ref="BL24:BM24"/>
    <mergeCell ref="CM24:CS24"/>
    <mergeCell ref="C25:H25"/>
    <mergeCell ref="K25:P25"/>
    <mergeCell ref="S25:X25"/>
    <mergeCell ref="AA25:AF25"/>
    <mergeCell ref="AI25:AN25"/>
    <mergeCell ref="AQ25:AV25"/>
    <mergeCell ref="AY25:BD25"/>
    <mergeCell ref="BG25:BK25"/>
    <mergeCell ref="BL25:BM25"/>
    <mergeCell ref="BO25:BT25"/>
    <mergeCell ref="BW25:CB25"/>
    <mergeCell ref="CE25:CJ25"/>
    <mergeCell ref="CM25:CS25"/>
    <mergeCell ref="S26:X26"/>
    <mergeCell ref="AA26:AF26"/>
    <mergeCell ref="AI26:AN26"/>
    <mergeCell ref="AQ26:AV26"/>
    <mergeCell ref="AY26:BD26"/>
    <mergeCell ref="BG26:BK26"/>
    <mergeCell ref="BL26:BM26"/>
    <mergeCell ref="CM26:CS26"/>
    <mergeCell ref="BW26:CB26"/>
    <mergeCell ref="BO26:BT26"/>
    <mergeCell ref="CE26:CJ26"/>
    <mergeCell ref="K27:P27"/>
    <mergeCell ref="S27:X27"/>
    <mergeCell ref="AA27:AF27"/>
    <mergeCell ref="AI27:AN27"/>
    <mergeCell ref="AQ27:AV27"/>
    <mergeCell ref="AY27:BD27"/>
    <mergeCell ref="BG27:BK27"/>
    <mergeCell ref="BL27:BM27"/>
    <mergeCell ref="CM27:CS27"/>
    <mergeCell ref="C28:H28"/>
    <mergeCell ref="K28:P28"/>
    <mergeCell ref="S28:X28"/>
    <mergeCell ref="AA28:AF28"/>
    <mergeCell ref="AI28:AN28"/>
    <mergeCell ref="AQ28:AV28"/>
    <mergeCell ref="AY28:BD28"/>
    <mergeCell ref="BG28:BK28"/>
    <mergeCell ref="BL28:BM28"/>
    <mergeCell ref="CM28:CS28"/>
    <mergeCell ref="C29:H29"/>
    <mergeCell ref="K29:P29"/>
    <mergeCell ref="S29:X29"/>
    <mergeCell ref="AA29:AF29"/>
    <mergeCell ref="AI29:AN29"/>
    <mergeCell ref="AQ29:AV29"/>
    <mergeCell ref="AY29:BD29"/>
    <mergeCell ref="BG29:BK29"/>
    <mergeCell ref="BO29:BT29"/>
    <mergeCell ref="CM29:CS29"/>
    <mergeCell ref="BT48:CG48"/>
    <mergeCell ref="CH48:CU48"/>
    <mergeCell ref="BT46:CG47"/>
    <mergeCell ref="CH46:CU47"/>
    <mergeCell ref="CM31:CS31"/>
    <mergeCell ref="BO31:BT31"/>
    <mergeCell ref="BW31:CB31"/>
    <mergeCell ref="CE31:CJ31"/>
    <mergeCell ref="BO32:BT32"/>
    <mergeCell ref="A50:O50"/>
    <mergeCell ref="P50:AC50"/>
    <mergeCell ref="AD50:AQ50"/>
    <mergeCell ref="AR50:BE50"/>
    <mergeCell ref="P49:AC49"/>
    <mergeCell ref="CR51:CU51"/>
    <mergeCell ref="P52:Y52"/>
    <mergeCell ref="Z52:AC52"/>
    <mergeCell ref="AD52:AM52"/>
    <mergeCell ref="AN52:AQ52"/>
    <mergeCell ref="AR52:BA52"/>
    <mergeCell ref="BB52:BE52"/>
    <mergeCell ref="BF52:BO52"/>
    <mergeCell ref="CD52:CG52"/>
    <mergeCell ref="CH52:CP52"/>
    <mergeCell ref="CR52:CU52"/>
    <mergeCell ref="P53:Y53"/>
    <mergeCell ref="Z53:AC53"/>
    <mergeCell ref="AD53:AM53"/>
    <mergeCell ref="AN53:AQ53"/>
    <mergeCell ref="AR53:BA53"/>
    <mergeCell ref="BB53:BE53"/>
    <mergeCell ref="BF53:BO53"/>
    <mergeCell ref="CR53:CU53"/>
    <mergeCell ref="P54:Y54"/>
    <mergeCell ref="Z54:AC54"/>
    <mergeCell ref="AD54:AM54"/>
    <mergeCell ref="AN54:AQ54"/>
    <mergeCell ref="AR54:BA54"/>
    <mergeCell ref="BB54:BE54"/>
    <mergeCell ref="BF54:BO54"/>
    <mergeCell ref="BP54:BS54"/>
    <mergeCell ref="BT54:CC54"/>
    <mergeCell ref="CR54:CU54"/>
    <mergeCell ref="P55:Y55"/>
    <mergeCell ref="Z55:AC55"/>
    <mergeCell ref="AD55:AM55"/>
    <mergeCell ref="AN55:AQ55"/>
    <mergeCell ref="AR55:BA55"/>
    <mergeCell ref="BB55:BE55"/>
    <mergeCell ref="BF55:BO55"/>
    <mergeCell ref="BP55:BS55"/>
    <mergeCell ref="BT55:CB55"/>
    <mergeCell ref="CR55:CU55"/>
    <mergeCell ref="P56:Y56"/>
    <mergeCell ref="Z56:AC56"/>
    <mergeCell ref="AD56:AM56"/>
    <mergeCell ref="AN56:AQ56"/>
    <mergeCell ref="AR56:BA56"/>
    <mergeCell ref="BB56:BE56"/>
    <mergeCell ref="BF56:BO56"/>
    <mergeCell ref="BP56:BS56"/>
    <mergeCell ref="BT56:CB56"/>
    <mergeCell ref="CR56:CU56"/>
    <mergeCell ref="P57:Y57"/>
    <mergeCell ref="Z57:AC57"/>
    <mergeCell ref="AD57:AM57"/>
    <mergeCell ref="AN57:AQ57"/>
    <mergeCell ref="AR57:BA57"/>
    <mergeCell ref="BB57:BE57"/>
    <mergeCell ref="BF57:BO57"/>
    <mergeCell ref="BP57:BS57"/>
    <mergeCell ref="BT57:CB57"/>
    <mergeCell ref="CD57:CG57"/>
    <mergeCell ref="CH57:CP57"/>
    <mergeCell ref="CR57:CU57"/>
    <mergeCell ref="P58:Y58"/>
    <mergeCell ref="Z58:AC58"/>
    <mergeCell ref="AD58:AM58"/>
    <mergeCell ref="AN58:AQ58"/>
    <mergeCell ref="AR58:BA58"/>
    <mergeCell ref="BB58:BE58"/>
    <mergeCell ref="BF58:BO58"/>
    <mergeCell ref="BP58:BS58"/>
    <mergeCell ref="BT58:CB58"/>
    <mergeCell ref="CD58:CG58"/>
    <mergeCell ref="CH58:CP58"/>
    <mergeCell ref="CR58:CU58"/>
    <mergeCell ref="P59:Y59"/>
    <mergeCell ref="Z59:AC59"/>
    <mergeCell ref="AD59:AM59"/>
    <mergeCell ref="AN59:AQ59"/>
    <mergeCell ref="AR59:BA59"/>
    <mergeCell ref="BB59:BE59"/>
    <mergeCell ref="BF59:BO59"/>
    <mergeCell ref="BP59:BS59"/>
    <mergeCell ref="BT59:CB59"/>
    <mergeCell ref="CR59:CU59"/>
    <mergeCell ref="P60:Y60"/>
    <mergeCell ref="Z60:AC60"/>
    <mergeCell ref="AD60:AM60"/>
    <mergeCell ref="AN60:AQ60"/>
    <mergeCell ref="AR60:BA60"/>
    <mergeCell ref="BB60:BE60"/>
    <mergeCell ref="BF60:BO60"/>
    <mergeCell ref="BP60:BS60"/>
    <mergeCell ref="BT60:CB60"/>
    <mergeCell ref="CD60:CG60"/>
    <mergeCell ref="CH60:CP60"/>
    <mergeCell ref="CR60:CU60"/>
    <mergeCell ref="P61:Y61"/>
    <mergeCell ref="Z61:AC61"/>
    <mergeCell ref="AD61:AM61"/>
    <mergeCell ref="AN61:AQ61"/>
    <mergeCell ref="AR61:BA61"/>
    <mergeCell ref="BB61:BE61"/>
    <mergeCell ref="BF61:BO61"/>
    <mergeCell ref="BP61:BS61"/>
    <mergeCell ref="BT61:CB61"/>
    <mergeCell ref="CD61:CG61"/>
    <mergeCell ref="CH61:CP61"/>
    <mergeCell ref="CR61:CU61"/>
    <mergeCell ref="P62:Y62"/>
    <mergeCell ref="Z62:AC62"/>
    <mergeCell ref="AD62:AM62"/>
    <mergeCell ref="AN62:AQ62"/>
    <mergeCell ref="AR62:BA62"/>
    <mergeCell ref="BB62:BE62"/>
    <mergeCell ref="BF62:BO62"/>
    <mergeCell ref="BP62:BS62"/>
    <mergeCell ref="BT62:CB62"/>
    <mergeCell ref="CR62:CU62"/>
    <mergeCell ref="P63:Y63"/>
    <mergeCell ref="Z63:AC63"/>
    <mergeCell ref="AD63:AM63"/>
    <mergeCell ref="AN63:AQ63"/>
    <mergeCell ref="AR63:BA63"/>
    <mergeCell ref="BB63:BE63"/>
    <mergeCell ref="BF63:BO63"/>
    <mergeCell ref="BP63:BS63"/>
    <mergeCell ref="BT63:CB63"/>
    <mergeCell ref="CD63:CG63"/>
    <mergeCell ref="CH63:CP63"/>
    <mergeCell ref="CR63:CU63"/>
    <mergeCell ref="P64:Y64"/>
    <mergeCell ref="Z64:AC64"/>
    <mergeCell ref="AD64:AM64"/>
    <mergeCell ref="AN64:AQ64"/>
    <mergeCell ref="AR64:BA64"/>
    <mergeCell ref="BB64:BE64"/>
    <mergeCell ref="BF64:BO64"/>
    <mergeCell ref="CR64:CU64"/>
    <mergeCell ref="BP64:BS64"/>
    <mergeCell ref="BT64:CB64"/>
    <mergeCell ref="CD64:CG64"/>
    <mergeCell ref="CH64:CP64"/>
    <mergeCell ref="P66:Y66"/>
    <mergeCell ref="Z66:AC66"/>
    <mergeCell ref="AD66:AM66"/>
    <mergeCell ref="AN66:AQ66"/>
    <mergeCell ref="AR66:BA66"/>
    <mergeCell ref="BB66:BE66"/>
    <mergeCell ref="BF66:BO66"/>
    <mergeCell ref="BP66:BS66"/>
    <mergeCell ref="BT66:CB66"/>
    <mergeCell ref="CD66:CG66"/>
    <mergeCell ref="CH66:CP66"/>
    <mergeCell ref="CR66:CU66"/>
    <mergeCell ref="P70:Y70"/>
    <mergeCell ref="Z70:AC70"/>
    <mergeCell ref="AD70:AM70"/>
    <mergeCell ref="AN70:AQ70"/>
    <mergeCell ref="AR70:BA70"/>
    <mergeCell ref="BB70:BE70"/>
    <mergeCell ref="BF70:BO70"/>
    <mergeCell ref="BP70:BS70"/>
    <mergeCell ref="BT70:CC70"/>
    <mergeCell ref="CD70:CG70"/>
    <mergeCell ref="CH70:CQ70"/>
    <mergeCell ref="CR70:CU70"/>
    <mergeCell ref="P65:Y65"/>
    <mergeCell ref="Z65:AC65"/>
    <mergeCell ref="AD65:AM65"/>
    <mergeCell ref="AN65:AQ65"/>
    <mergeCell ref="AR65:BA65"/>
    <mergeCell ref="BB65:BE65"/>
    <mergeCell ref="BF65:BO65"/>
    <mergeCell ref="C31:H31"/>
    <mergeCell ref="K31:P31"/>
    <mergeCell ref="S31:X31"/>
    <mergeCell ref="AA31:AF31"/>
    <mergeCell ref="AI31:AN31"/>
    <mergeCell ref="AQ31:AV31"/>
    <mergeCell ref="AY31:BD31"/>
    <mergeCell ref="C32:H32"/>
    <mergeCell ref="K32:P32"/>
    <mergeCell ref="S32:X32"/>
    <mergeCell ref="AA32:AF32"/>
    <mergeCell ref="AI32:AN32"/>
    <mergeCell ref="AQ32:AV32"/>
    <mergeCell ref="AY32:BD32"/>
    <mergeCell ref="BG32:BK32"/>
    <mergeCell ref="BW32:CB32"/>
    <mergeCell ref="CE32:CJ32"/>
    <mergeCell ref="CM32:CS32"/>
    <mergeCell ref="P67:Y67"/>
    <mergeCell ref="Z67:AC67"/>
    <mergeCell ref="AD67:AM67"/>
    <mergeCell ref="AN67:AQ67"/>
    <mergeCell ref="AR67:BA67"/>
    <mergeCell ref="BB67:BE67"/>
    <mergeCell ref="BF67:BO67"/>
    <mergeCell ref="BP67:BS67"/>
    <mergeCell ref="BT67:CB67"/>
    <mergeCell ref="CD67:CG67"/>
    <mergeCell ref="CH67:CP67"/>
    <mergeCell ref="C33:H33"/>
    <mergeCell ref="K33:P33"/>
    <mergeCell ref="S33:X33"/>
    <mergeCell ref="AA33:AF33"/>
    <mergeCell ref="AI33:AN33"/>
    <mergeCell ref="AQ33:AV33"/>
    <mergeCell ref="AY33:BD33"/>
    <mergeCell ref="BG33:BK33"/>
    <mergeCell ref="BO33:BT33"/>
    <mergeCell ref="BW33:CB33"/>
    <mergeCell ref="CE33:CJ33"/>
    <mergeCell ref="CM33:CS33"/>
    <mergeCell ref="C34:H34"/>
    <mergeCell ref="K34:P34"/>
    <mergeCell ref="S34:X34"/>
    <mergeCell ref="AA34:AF34"/>
    <mergeCell ref="AI34:AN34"/>
    <mergeCell ref="AQ34:AV34"/>
    <mergeCell ref="AY34:BD34"/>
    <mergeCell ref="BG34:BK34"/>
    <mergeCell ref="BO34:BT34"/>
    <mergeCell ref="BW34:CB34"/>
    <mergeCell ref="CE34:CJ34"/>
    <mergeCell ref="CM34:CS34"/>
    <mergeCell ref="P68:Y68"/>
    <mergeCell ref="Z68:AC68"/>
    <mergeCell ref="AD68:AM68"/>
    <mergeCell ref="AN68:AQ68"/>
    <mergeCell ref="AR68:BA68"/>
    <mergeCell ref="BB68:BE68"/>
    <mergeCell ref="BF68:BO68"/>
    <mergeCell ref="BP68:BS68"/>
    <mergeCell ref="BT68:CB68"/>
    <mergeCell ref="CD68:CG68"/>
    <mergeCell ref="CH68:CP68"/>
    <mergeCell ref="P69:Y69"/>
    <mergeCell ref="Z69:AC69"/>
    <mergeCell ref="AD69:AM69"/>
    <mergeCell ref="AN69:AQ69"/>
    <mergeCell ref="AR69:BA69"/>
    <mergeCell ref="BB69:BE69"/>
    <mergeCell ref="BF69:BO69"/>
    <mergeCell ref="BP69:BS69"/>
    <mergeCell ref="BT69:CB69"/>
    <mergeCell ref="CD69:CG69"/>
    <mergeCell ref="CH69:CP69"/>
    <mergeCell ref="AD47:AQ47"/>
    <mergeCell ref="AR47:BE47"/>
    <mergeCell ref="BF47:BS47"/>
    <mergeCell ref="A46:O49"/>
    <mergeCell ref="P46:AC47"/>
    <mergeCell ref="AD46:BS46"/>
    <mergeCell ref="AR48:BE48"/>
    <mergeCell ref="BF48:BS48"/>
    <mergeCell ref="AD49:AQ49"/>
    <mergeCell ref="AR49:BE49"/>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2:X87"/>
  <sheetViews>
    <sheetView zoomScale="72" zoomScaleNormal="72" zoomScaleSheetLayoutView="50" workbookViewId="0" topLeftCell="A68">
      <selection activeCell="G60" sqref="G60:H60"/>
    </sheetView>
  </sheetViews>
  <sheetFormatPr defaultColWidth="9.00390625" defaultRowHeight="15" customHeight="1"/>
  <cols>
    <col min="1" max="1" width="5.50390625" style="28" customWidth="1"/>
    <col min="2" max="2" width="26.375" style="28" customWidth="1"/>
    <col min="3" max="3" width="8.375" style="28" customWidth="1"/>
    <col min="4" max="4" width="2.625" style="28" customWidth="1"/>
    <col min="5" max="5" width="8.875" style="28" customWidth="1"/>
    <col min="6" max="6" width="2.125" style="28" customWidth="1"/>
    <col min="7" max="7" width="7.75390625" style="28" customWidth="1"/>
    <col min="8" max="8" width="3.125" style="28" customWidth="1"/>
    <col min="9" max="9" width="8.375" style="28" customWidth="1"/>
    <col min="10" max="10" width="2.50390625" style="28" customWidth="1"/>
    <col min="11" max="11" width="8.25390625" style="28" customWidth="1"/>
    <col min="12" max="12" width="3.125" style="28" customWidth="1"/>
    <col min="13" max="13" width="8.75390625" style="28" customWidth="1"/>
    <col min="14" max="14" width="2.00390625" style="28" customWidth="1"/>
    <col min="15" max="15" width="7.125" style="28" customWidth="1"/>
    <col min="16" max="16" width="3.50390625" style="28" customWidth="1"/>
    <col min="17" max="17" width="7.625" style="28" customWidth="1"/>
    <col min="18" max="18" width="3.625" style="28" customWidth="1"/>
    <col min="19" max="19" width="9.125" style="28" customWidth="1"/>
    <col min="20" max="20" width="1.75390625" style="60" customWidth="1"/>
    <col min="21" max="21" width="9.00390625" style="28" customWidth="1"/>
    <col min="22" max="22" width="2.875" style="28" customWidth="1"/>
    <col min="23" max="16384" width="9.00390625" style="28" customWidth="1"/>
  </cols>
  <sheetData>
    <row r="1" s="432" customFormat="1" ht="16.5" customHeight="1"/>
    <row r="2" spans="1:20" s="432" customFormat="1" ht="16.5" customHeight="1">
      <c r="A2" s="569" t="s">
        <v>905</v>
      </c>
      <c r="T2" s="252" t="s">
        <v>18</v>
      </c>
    </row>
    <row r="3" spans="1:20" s="432" customFormat="1" ht="16.5" customHeight="1">
      <c r="A3" s="11" t="s">
        <v>906</v>
      </c>
      <c r="L3" s="455"/>
      <c r="T3" s="253" t="s">
        <v>19</v>
      </c>
    </row>
    <row r="4" spans="1:20" s="60" customFormat="1" ht="16.5" customHeight="1">
      <c r="A4" s="356" t="s">
        <v>907</v>
      </c>
      <c r="B4" s="456"/>
      <c r="C4" s="456"/>
      <c r="D4" s="456"/>
      <c r="E4" s="456"/>
      <c r="F4" s="456"/>
      <c r="G4" s="456"/>
      <c r="H4" s="456"/>
      <c r="I4" s="456"/>
      <c r="J4" s="456"/>
      <c r="K4" s="456"/>
      <c r="L4" s="457"/>
      <c r="M4" s="77"/>
      <c r="N4" s="75"/>
      <c r="O4" s="74"/>
      <c r="P4" s="74"/>
      <c r="Q4" s="74"/>
      <c r="R4" s="74"/>
      <c r="S4" s="74"/>
      <c r="T4" s="398" t="s">
        <v>20</v>
      </c>
    </row>
    <row r="5" spans="1:13" s="60" customFormat="1" ht="16.5" customHeight="1">
      <c r="A5" s="10"/>
      <c r="B5" s="432"/>
      <c r="C5" s="432"/>
      <c r="D5" s="432"/>
      <c r="E5" s="432"/>
      <c r="F5" s="432"/>
      <c r="G5" s="432"/>
      <c r="H5" s="432"/>
      <c r="I5" s="432"/>
      <c r="J5" s="432"/>
      <c r="K5" s="432"/>
      <c r="L5" s="458"/>
      <c r="M5" s="432"/>
    </row>
    <row r="6" s="60" customFormat="1" ht="16.5" customHeight="1"/>
    <row r="7" spans="1:2" s="60" customFormat="1" ht="15" customHeight="1">
      <c r="A7" s="9" t="s">
        <v>534</v>
      </c>
      <c r="B7" s="7" t="s">
        <v>535</v>
      </c>
    </row>
    <row r="8" spans="1:20" s="144" customFormat="1" ht="15" customHeight="1">
      <c r="A8" s="80" t="s">
        <v>150</v>
      </c>
      <c r="B8" s="9" t="s">
        <v>536</v>
      </c>
      <c r="T8" s="163"/>
    </row>
    <row r="9" spans="1:20" s="144" customFormat="1" ht="15.75">
      <c r="A9" s="9"/>
      <c r="B9" s="9" t="s">
        <v>537</v>
      </c>
      <c r="T9" s="163"/>
    </row>
    <row r="10" ht="15" customHeight="1">
      <c r="T10" s="459" t="s">
        <v>153</v>
      </c>
    </row>
    <row r="11" spans="1:20" s="20" customFormat="1" ht="14.25">
      <c r="A11" s="460"/>
      <c r="B11" s="460"/>
      <c r="C11" s="865" t="s">
        <v>538</v>
      </c>
      <c r="D11" s="866"/>
      <c r="E11" s="866"/>
      <c r="F11" s="866"/>
      <c r="G11" s="866"/>
      <c r="H11" s="866"/>
      <c r="I11" s="866"/>
      <c r="J11" s="866"/>
      <c r="K11" s="893"/>
      <c r="L11" s="893"/>
      <c r="M11" s="865" t="s">
        <v>539</v>
      </c>
      <c r="N11" s="866"/>
      <c r="O11" s="866"/>
      <c r="P11" s="866"/>
      <c r="Q11" s="866"/>
      <c r="R11" s="866"/>
      <c r="S11" s="866"/>
      <c r="T11" s="866"/>
    </row>
    <row r="12" spans="1:20" s="20" customFormat="1" ht="15" customHeight="1">
      <c r="A12" s="851"/>
      <c r="B12" s="851"/>
      <c r="C12" s="461"/>
      <c r="D12" s="21"/>
      <c r="E12" s="461"/>
      <c r="F12" s="21"/>
      <c r="G12" s="885" t="s">
        <v>738</v>
      </c>
      <c r="H12" s="886"/>
      <c r="I12" s="858" t="s">
        <v>540</v>
      </c>
      <c r="J12" s="842"/>
      <c r="K12" s="885" t="s">
        <v>739</v>
      </c>
      <c r="L12" s="886"/>
      <c r="M12" s="21"/>
      <c r="N12" s="21"/>
      <c r="O12" s="461"/>
      <c r="P12" s="21"/>
      <c r="Q12" s="461"/>
      <c r="R12" s="21"/>
      <c r="S12" s="896" t="s">
        <v>742</v>
      </c>
      <c r="T12" s="897"/>
    </row>
    <row r="13" spans="1:20" s="20" customFormat="1" ht="18.75">
      <c r="A13" s="882" t="s">
        <v>554</v>
      </c>
      <c r="B13" s="851"/>
      <c r="C13" s="858" t="s">
        <v>555</v>
      </c>
      <c r="D13" s="842"/>
      <c r="E13" s="883" t="s">
        <v>556</v>
      </c>
      <c r="F13" s="819"/>
      <c r="G13" s="884" t="s">
        <v>557</v>
      </c>
      <c r="H13" s="876"/>
      <c r="I13" s="848" t="s">
        <v>558</v>
      </c>
      <c r="J13" s="849"/>
      <c r="K13" s="884" t="s">
        <v>559</v>
      </c>
      <c r="L13" s="855"/>
      <c r="M13" s="859" t="s">
        <v>156</v>
      </c>
      <c r="N13" s="842"/>
      <c r="O13" s="894" t="s">
        <v>560</v>
      </c>
      <c r="P13" s="895"/>
      <c r="Q13" s="898" t="s">
        <v>741</v>
      </c>
      <c r="R13" s="899"/>
      <c r="S13" s="877" t="s">
        <v>561</v>
      </c>
      <c r="T13" s="892"/>
    </row>
    <row r="14" spans="1:20" s="20" customFormat="1" ht="15" customHeight="1">
      <c r="A14" s="851" t="s">
        <v>562</v>
      </c>
      <c r="B14" s="879"/>
      <c r="C14" s="848" t="s">
        <v>163</v>
      </c>
      <c r="D14" s="842"/>
      <c r="E14" s="880" t="s">
        <v>557</v>
      </c>
      <c r="F14" s="881"/>
      <c r="G14" s="842" t="s">
        <v>563</v>
      </c>
      <c r="H14" s="842"/>
      <c r="I14" s="848" t="s">
        <v>564</v>
      </c>
      <c r="J14" s="849"/>
      <c r="K14" s="884" t="s">
        <v>565</v>
      </c>
      <c r="L14" s="855"/>
      <c r="M14" s="842" t="s">
        <v>163</v>
      </c>
      <c r="N14" s="842"/>
      <c r="O14" s="818" t="s">
        <v>566</v>
      </c>
      <c r="P14" s="819"/>
      <c r="Q14" s="848" t="s">
        <v>566</v>
      </c>
      <c r="R14" s="842"/>
      <c r="S14" s="877" t="s">
        <v>567</v>
      </c>
      <c r="T14" s="892"/>
    </row>
    <row r="15" spans="1:20" s="20" customFormat="1" ht="18.75">
      <c r="A15" s="874" t="s">
        <v>568</v>
      </c>
      <c r="B15" s="849"/>
      <c r="C15" s="461"/>
      <c r="D15" s="21"/>
      <c r="E15" s="818" t="s">
        <v>569</v>
      </c>
      <c r="F15" s="875"/>
      <c r="G15" s="876" t="s">
        <v>570</v>
      </c>
      <c r="H15" s="876"/>
      <c r="I15" s="877" t="s">
        <v>571</v>
      </c>
      <c r="J15" s="878"/>
      <c r="K15" s="884" t="s">
        <v>572</v>
      </c>
      <c r="L15" s="855"/>
      <c r="M15" s="21"/>
      <c r="N15" s="21"/>
      <c r="O15" s="818" t="s">
        <v>573</v>
      </c>
      <c r="P15" s="819"/>
      <c r="Q15" s="877" t="s">
        <v>574</v>
      </c>
      <c r="R15" s="892"/>
      <c r="S15" s="877" t="s">
        <v>575</v>
      </c>
      <c r="T15" s="892"/>
    </row>
    <row r="16" spans="3:20" s="20" customFormat="1" ht="16.5" customHeight="1">
      <c r="C16" s="461"/>
      <c r="D16" s="21"/>
      <c r="E16" s="848" t="s">
        <v>576</v>
      </c>
      <c r="F16" s="849"/>
      <c r="G16" s="874" t="s">
        <v>577</v>
      </c>
      <c r="H16" s="842"/>
      <c r="I16" s="900" t="s">
        <v>578</v>
      </c>
      <c r="J16" s="901"/>
      <c r="K16" s="890" t="s">
        <v>579</v>
      </c>
      <c r="L16" s="891"/>
      <c r="M16" s="21"/>
      <c r="N16" s="21"/>
      <c r="O16" s="848" t="s">
        <v>580</v>
      </c>
      <c r="P16" s="849"/>
      <c r="Q16" s="848" t="s">
        <v>581</v>
      </c>
      <c r="R16" s="842"/>
      <c r="S16" s="877" t="s">
        <v>582</v>
      </c>
      <c r="T16" s="892"/>
    </row>
    <row r="17" spans="1:20" s="20" customFormat="1" ht="15" customHeight="1">
      <c r="A17" s="820">
        <v>1</v>
      </c>
      <c r="B17" s="820"/>
      <c r="C17" s="844">
        <v>2</v>
      </c>
      <c r="D17" s="820"/>
      <c r="E17" s="844">
        <v>3</v>
      </c>
      <c r="F17" s="821"/>
      <c r="G17" s="820">
        <v>4</v>
      </c>
      <c r="H17" s="820"/>
      <c r="I17" s="844">
        <v>5</v>
      </c>
      <c r="J17" s="820"/>
      <c r="K17" s="887">
        <v>6</v>
      </c>
      <c r="L17" s="888"/>
      <c r="M17" s="844">
        <v>7</v>
      </c>
      <c r="N17" s="820"/>
      <c r="O17" s="844">
        <v>8</v>
      </c>
      <c r="P17" s="820"/>
      <c r="Q17" s="844">
        <v>9</v>
      </c>
      <c r="R17" s="820"/>
      <c r="S17" s="844">
        <v>10</v>
      </c>
      <c r="T17" s="820"/>
    </row>
    <row r="18" spans="1:20" s="193" customFormat="1" ht="7.5" customHeight="1">
      <c r="A18" s="462"/>
      <c r="B18" s="462"/>
      <c r="D18" s="463"/>
      <c r="L18" s="463"/>
      <c r="M18" s="463"/>
      <c r="N18" s="463"/>
      <c r="T18" s="462"/>
    </row>
    <row r="19" spans="1:20" s="144" customFormat="1" ht="18" customHeight="1">
      <c r="A19" s="165">
        <v>2000</v>
      </c>
      <c r="B19" s="163"/>
      <c r="C19" s="146">
        <v>8278</v>
      </c>
      <c r="D19" s="146"/>
      <c r="E19" s="146">
        <v>13</v>
      </c>
      <c r="F19" s="146"/>
      <c r="G19" s="146">
        <v>227</v>
      </c>
      <c r="H19" s="146"/>
      <c r="I19" s="146">
        <v>122</v>
      </c>
      <c r="J19" s="146"/>
      <c r="K19" s="146">
        <v>7916</v>
      </c>
      <c r="L19" s="146"/>
      <c r="M19" s="146">
        <v>2258</v>
      </c>
      <c r="N19" s="146"/>
      <c r="O19" s="146">
        <v>16</v>
      </c>
      <c r="P19" s="146"/>
      <c r="Q19" s="146">
        <v>289</v>
      </c>
      <c r="R19" s="146"/>
      <c r="S19" s="146">
        <v>1953</v>
      </c>
      <c r="T19" s="163"/>
    </row>
    <row r="20" spans="1:20" s="144" customFormat="1" ht="18" customHeight="1">
      <c r="A20" s="165">
        <v>2001</v>
      </c>
      <c r="B20" s="163"/>
      <c r="C20" s="146">
        <v>9854</v>
      </c>
      <c r="D20" s="146"/>
      <c r="E20" s="146">
        <v>15</v>
      </c>
      <c r="F20" s="146"/>
      <c r="G20" s="146">
        <v>315</v>
      </c>
      <c r="H20" s="146"/>
      <c r="I20" s="146">
        <v>441</v>
      </c>
      <c r="J20" s="146"/>
      <c r="K20" s="146">
        <v>9083</v>
      </c>
      <c r="L20" s="146"/>
      <c r="M20" s="146">
        <v>3182</v>
      </c>
      <c r="N20" s="146"/>
      <c r="O20" s="146">
        <v>15</v>
      </c>
      <c r="P20" s="146"/>
      <c r="Q20" s="146">
        <v>340</v>
      </c>
      <c r="R20" s="146"/>
      <c r="S20" s="146">
        <v>2827</v>
      </c>
      <c r="T20" s="146"/>
    </row>
    <row r="21" spans="1:24" s="144" customFormat="1" ht="8.25" customHeight="1">
      <c r="A21" s="163"/>
      <c r="B21" s="163"/>
      <c r="C21" s="218"/>
      <c r="D21" s="218"/>
      <c r="J21" s="285"/>
      <c r="K21" s="285"/>
      <c r="L21" s="285"/>
      <c r="M21" s="218"/>
      <c r="N21" s="218"/>
      <c r="P21" s="217"/>
      <c r="Q21" s="217"/>
      <c r="R21" s="217"/>
      <c r="S21" s="217"/>
      <c r="U21" s="217"/>
      <c r="V21" s="841"/>
      <c r="W21" s="841"/>
      <c r="X21" s="163"/>
    </row>
    <row r="22" spans="1:20" s="144" customFormat="1" ht="17.25" customHeight="1">
      <c r="A22" s="165">
        <v>2001</v>
      </c>
      <c r="B22" s="78" t="s">
        <v>583</v>
      </c>
      <c r="C22" s="146">
        <v>812</v>
      </c>
      <c r="D22" s="146"/>
      <c r="E22" s="146">
        <v>0</v>
      </c>
      <c r="F22" s="146"/>
      <c r="G22" s="146">
        <v>25</v>
      </c>
      <c r="H22" s="146"/>
      <c r="I22" s="146">
        <v>32</v>
      </c>
      <c r="J22" s="146"/>
      <c r="K22" s="146">
        <v>755</v>
      </c>
      <c r="L22" s="146"/>
      <c r="M22" s="146">
        <v>233</v>
      </c>
      <c r="N22" s="146"/>
      <c r="O22" s="146">
        <v>0</v>
      </c>
      <c r="P22" s="146"/>
      <c r="Q22" s="146">
        <v>27</v>
      </c>
      <c r="R22" s="146"/>
      <c r="S22" s="146">
        <v>206</v>
      </c>
      <c r="T22" s="136"/>
    </row>
    <row r="23" spans="1:20" s="144" customFormat="1" ht="17.25" customHeight="1">
      <c r="A23" s="165"/>
      <c r="B23" s="78" t="s">
        <v>584</v>
      </c>
      <c r="C23" s="146">
        <v>746</v>
      </c>
      <c r="D23" s="146"/>
      <c r="E23" s="146">
        <v>0</v>
      </c>
      <c r="F23" s="146"/>
      <c r="G23" s="146">
        <v>26</v>
      </c>
      <c r="H23" s="146"/>
      <c r="I23" s="146">
        <v>35</v>
      </c>
      <c r="J23" s="146"/>
      <c r="K23" s="146">
        <v>685</v>
      </c>
      <c r="L23" s="146"/>
      <c r="M23" s="146">
        <v>227</v>
      </c>
      <c r="N23" s="146"/>
      <c r="O23" s="146">
        <v>0</v>
      </c>
      <c r="P23" s="146"/>
      <c r="Q23" s="146">
        <v>26</v>
      </c>
      <c r="R23" s="146"/>
      <c r="S23" s="146">
        <v>201</v>
      </c>
      <c r="T23" s="136"/>
    </row>
    <row r="24" spans="1:20" s="144" customFormat="1" ht="17.25" customHeight="1">
      <c r="A24" s="165"/>
      <c r="B24" s="78" t="s">
        <v>585</v>
      </c>
      <c r="C24" s="146">
        <v>849</v>
      </c>
      <c r="D24" s="146"/>
      <c r="E24" s="146">
        <v>3</v>
      </c>
      <c r="F24" s="146"/>
      <c r="G24" s="146">
        <v>32</v>
      </c>
      <c r="H24" s="146"/>
      <c r="I24" s="146">
        <v>32</v>
      </c>
      <c r="J24" s="146"/>
      <c r="K24" s="146">
        <v>782</v>
      </c>
      <c r="L24" s="146"/>
      <c r="M24" s="146">
        <v>292</v>
      </c>
      <c r="N24" s="146"/>
      <c r="O24" s="146">
        <v>3</v>
      </c>
      <c r="P24" s="146"/>
      <c r="Q24" s="146">
        <v>36</v>
      </c>
      <c r="R24" s="146"/>
      <c r="S24" s="146">
        <v>253</v>
      </c>
      <c r="T24" s="136"/>
    </row>
    <row r="25" spans="1:20" s="144" customFormat="1" ht="17.25" customHeight="1">
      <c r="A25" s="165"/>
      <c r="B25" s="78" t="s">
        <v>164</v>
      </c>
      <c r="C25" s="146">
        <v>829</v>
      </c>
      <c r="D25" s="146"/>
      <c r="E25" s="146">
        <v>1</v>
      </c>
      <c r="F25" s="146"/>
      <c r="G25" s="146">
        <v>17</v>
      </c>
      <c r="H25" s="146"/>
      <c r="I25" s="146">
        <v>36</v>
      </c>
      <c r="J25" s="146"/>
      <c r="K25" s="146">
        <v>775</v>
      </c>
      <c r="L25" s="146"/>
      <c r="M25" s="146">
        <v>254</v>
      </c>
      <c r="N25" s="146"/>
      <c r="O25" s="146">
        <v>1</v>
      </c>
      <c r="P25" s="146"/>
      <c r="Q25" s="146">
        <v>18</v>
      </c>
      <c r="R25" s="146"/>
      <c r="S25" s="146">
        <v>235</v>
      </c>
      <c r="T25" s="136"/>
    </row>
    <row r="26" spans="1:20" s="144" customFormat="1" ht="17.25" customHeight="1">
      <c r="A26" s="165"/>
      <c r="B26" s="241" t="s">
        <v>165</v>
      </c>
      <c r="C26" s="146">
        <v>836</v>
      </c>
      <c r="D26" s="146"/>
      <c r="E26" s="146">
        <v>1</v>
      </c>
      <c r="F26" s="146"/>
      <c r="G26" s="146">
        <v>24</v>
      </c>
      <c r="H26" s="146"/>
      <c r="I26" s="146">
        <v>38</v>
      </c>
      <c r="J26" s="146"/>
      <c r="K26" s="146">
        <v>773</v>
      </c>
      <c r="L26" s="146"/>
      <c r="M26" s="146">
        <v>261</v>
      </c>
      <c r="N26" s="146"/>
      <c r="O26" s="146">
        <v>1</v>
      </c>
      <c r="P26" s="146"/>
      <c r="Q26" s="146">
        <v>25</v>
      </c>
      <c r="R26" s="146"/>
      <c r="S26" s="146">
        <v>235</v>
      </c>
      <c r="T26" s="136"/>
    </row>
    <row r="27" spans="1:20" s="144" customFormat="1" ht="17.25" customHeight="1">
      <c r="A27" s="165"/>
      <c r="B27" s="241" t="s">
        <v>166</v>
      </c>
      <c r="C27" s="146">
        <v>820</v>
      </c>
      <c r="D27" s="146"/>
      <c r="E27" s="146">
        <v>1</v>
      </c>
      <c r="F27" s="146"/>
      <c r="G27" s="146">
        <v>36</v>
      </c>
      <c r="H27" s="146"/>
      <c r="I27" s="146">
        <v>46</v>
      </c>
      <c r="J27" s="146"/>
      <c r="K27" s="146">
        <v>737</v>
      </c>
      <c r="L27" s="146"/>
      <c r="M27" s="146">
        <v>288</v>
      </c>
      <c r="N27" s="146"/>
      <c r="O27" s="146">
        <v>1</v>
      </c>
      <c r="P27" s="146"/>
      <c r="Q27" s="146">
        <v>38</v>
      </c>
      <c r="R27" s="146"/>
      <c r="S27" s="146">
        <v>249</v>
      </c>
      <c r="T27" s="136"/>
    </row>
    <row r="28" spans="1:20" s="144" customFormat="1" ht="17.25" customHeight="1">
      <c r="A28" s="165"/>
      <c r="B28" s="78" t="s">
        <v>167</v>
      </c>
      <c r="C28" s="146">
        <v>895</v>
      </c>
      <c r="D28" s="146"/>
      <c r="E28" s="146">
        <v>1</v>
      </c>
      <c r="F28" s="146"/>
      <c r="G28" s="146">
        <v>37</v>
      </c>
      <c r="H28" s="146"/>
      <c r="I28" s="146">
        <v>45</v>
      </c>
      <c r="J28" s="146"/>
      <c r="K28" s="146">
        <v>812</v>
      </c>
      <c r="L28" s="146"/>
      <c r="M28" s="146">
        <v>299</v>
      </c>
      <c r="N28" s="146"/>
      <c r="O28" s="146">
        <v>1</v>
      </c>
      <c r="P28" s="146"/>
      <c r="Q28" s="146">
        <v>39</v>
      </c>
      <c r="R28" s="146"/>
      <c r="S28" s="146">
        <v>259</v>
      </c>
      <c r="T28" s="136"/>
    </row>
    <row r="29" spans="1:20" s="144" customFormat="1" ht="17.25" customHeight="1">
      <c r="A29" s="165"/>
      <c r="B29" s="78" t="s">
        <v>168</v>
      </c>
      <c r="C29" s="146">
        <v>806</v>
      </c>
      <c r="D29" s="146"/>
      <c r="E29" s="146">
        <v>3</v>
      </c>
      <c r="F29" s="146"/>
      <c r="G29" s="146">
        <v>24</v>
      </c>
      <c r="H29" s="146"/>
      <c r="I29" s="146">
        <v>25</v>
      </c>
      <c r="J29" s="146"/>
      <c r="K29" s="146">
        <v>754</v>
      </c>
      <c r="L29" s="146"/>
      <c r="M29" s="146">
        <v>254</v>
      </c>
      <c r="N29" s="146"/>
      <c r="O29" s="146">
        <v>3</v>
      </c>
      <c r="P29" s="146"/>
      <c r="Q29" s="146">
        <v>27</v>
      </c>
      <c r="R29" s="146"/>
      <c r="S29" s="146">
        <v>224</v>
      </c>
      <c r="T29" s="136"/>
    </row>
    <row r="30" spans="1:20" s="144" customFormat="1" ht="17.25" customHeight="1">
      <c r="A30" s="165"/>
      <c r="B30" s="78" t="s">
        <v>169</v>
      </c>
      <c r="C30" s="146">
        <v>871</v>
      </c>
      <c r="D30" s="146"/>
      <c r="E30" s="146">
        <v>2</v>
      </c>
      <c r="F30" s="146"/>
      <c r="G30" s="146">
        <v>28</v>
      </c>
      <c r="H30" s="146"/>
      <c r="I30" s="146">
        <v>38</v>
      </c>
      <c r="J30" s="146"/>
      <c r="K30" s="146">
        <v>803</v>
      </c>
      <c r="L30" s="146"/>
      <c r="M30" s="146">
        <v>273</v>
      </c>
      <c r="N30" s="146"/>
      <c r="O30" s="146">
        <v>2</v>
      </c>
      <c r="P30" s="146"/>
      <c r="Q30" s="146">
        <v>31</v>
      </c>
      <c r="R30" s="146"/>
      <c r="S30" s="146">
        <v>240</v>
      </c>
      <c r="T30" s="136"/>
    </row>
    <row r="31" spans="1:20" s="144" customFormat="1" ht="17.25" customHeight="1">
      <c r="A31" s="165"/>
      <c r="B31" s="78" t="s">
        <v>170</v>
      </c>
      <c r="C31" s="146">
        <f>SUM(E31:K31)</f>
        <v>927</v>
      </c>
      <c r="D31" s="146"/>
      <c r="E31" s="146">
        <v>0</v>
      </c>
      <c r="F31" s="146"/>
      <c r="G31" s="146">
        <v>22</v>
      </c>
      <c r="H31" s="146"/>
      <c r="I31" s="146">
        <v>51</v>
      </c>
      <c r="J31" s="146"/>
      <c r="K31" s="146">
        <v>854</v>
      </c>
      <c r="L31" s="146"/>
      <c r="M31" s="146">
        <f>SUM(O31:S31)</f>
        <v>294</v>
      </c>
      <c r="N31" s="146"/>
      <c r="O31" s="146">
        <v>0</v>
      </c>
      <c r="P31" s="146"/>
      <c r="Q31" s="146">
        <v>23</v>
      </c>
      <c r="R31" s="146"/>
      <c r="S31" s="146">
        <v>271</v>
      </c>
      <c r="T31" s="136"/>
    </row>
    <row r="32" spans="1:24" s="144" customFormat="1" ht="8.25" customHeight="1">
      <c r="A32" s="163"/>
      <c r="B32" s="163"/>
      <c r="C32" s="218"/>
      <c r="D32" s="218"/>
      <c r="J32" s="285"/>
      <c r="K32" s="285"/>
      <c r="L32" s="285"/>
      <c r="M32" s="218"/>
      <c r="N32" s="218"/>
      <c r="P32" s="217"/>
      <c r="Q32" s="217"/>
      <c r="R32" s="217"/>
      <c r="S32" s="217"/>
      <c r="U32" s="217"/>
      <c r="V32" s="841"/>
      <c r="W32" s="841"/>
      <c r="X32" s="163"/>
    </row>
    <row r="33" spans="1:20" s="144" customFormat="1" ht="17.25" customHeight="1">
      <c r="A33" s="165">
        <v>2002</v>
      </c>
      <c r="B33" s="166" t="s">
        <v>708</v>
      </c>
      <c r="C33" s="146">
        <f>SUM(E33:K33)</f>
        <v>865</v>
      </c>
      <c r="D33" s="146"/>
      <c r="E33" s="146">
        <v>2</v>
      </c>
      <c r="F33" s="146"/>
      <c r="G33" s="146">
        <v>27</v>
      </c>
      <c r="H33" s="146"/>
      <c r="I33" s="146">
        <v>41</v>
      </c>
      <c r="J33" s="146"/>
      <c r="K33" s="146">
        <v>795</v>
      </c>
      <c r="L33" s="146"/>
      <c r="M33" s="146">
        <f>SUM(O33:S33)</f>
        <v>280</v>
      </c>
      <c r="N33" s="146"/>
      <c r="O33" s="146">
        <v>2</v>
      </c>
      <c r="P33" s="146"/>
      <c r="Q33" s="146">
        <v>25</v>
      </c>
      <c r="R33" s="146"/>
      <c r="S33" s="146">
        <v>253</v>
      </c>
      <c r="T33" s="136"/>
    </row>
    <row r="34" spans="1:20" s="144" customFormat="1" ht="17.25" customHeight="1">
      <c r="A34" s="165"/>
      <c r="B34" s="78" t="s">
        <v>172</v>
      </c>
      <c r="C34" s="146">
        <f>SUM(E34:K34)</f>
        <v>749</v>
      </c>
      <c r="D34" s="146"/>
      <c r="E34" s="146">
        <v>3</v>
      </c>
      <c r="F34" s="146"/>
      <c r="G34" s="146">
        <v>26</v>
      </c>
      <c r="H34" s="146"/>
      <c r="I34" s="146">
        <v>39</v>
      </c>
      <c r="J34" s="146"/>
      <c r="K34" s="146">
        <v>681</v>
      </c>
      <c r="L34" s="146"/>
      <c r="M34" s="146">
        <f>SUM(O34:S34)</f>
        <v>249</v>
      </c>
      <c r="N34" s="146"/>
      <c r="O34" s="146">
        <v>3</v>
      </c>
      <c r="P34" s="146"/>
      <c r="Q34" s="146">
        <v>27</v>
      </c>
      <c r="R34" s="146"/>
      <c r="S34" s="146">
        <v>219</v>
      </c>
      <c r="T34" s="136"/>
    </row>
    <row r="35" spans="1:20" s="144" customFormat="1" ht="17.25" customHeight="1">
      <c r="A35" s="165"/>
      <c r="B35" s="78" t="s">
        <v>583</v>
      </c>
      <c r="C35" s="146">
        <f>SUM(E35:K35)</f>
        <v>835</v>
      </c>
      <c r="D35" s="146"/>
      <c r="E35" s="146">
        <v>0</v>
      </c>
      <c r="F35" s="146"/>
      <c r="G35" s="146">
        <v>26</v>
      </c>
      <c r="H35" s="146"/>
      <c r="I35" s="146">
        <v>45</v>
      </c>
      <c r="J35" s="146"/>
      <c r="K35" s="146">
        <v>764</v>
      </c>
      <c r="L35" s="146"/>
      <c r="M35" s="146">
        <f>SUM(O35:S35)</f>
        <v>274</v>
      </c>
      <c r="N35" s="146"/>
      <c r="O35" s="146">
        <v>0</v>
      </c>
      <c r="P35" s="146"/>
      <c r="Q35" s="146">
        <v>28</v>
      </c>
      <c r="R35" s="146"/>
      <c r="S35" s="146">
        <v>246</v>
      </c>
      <c r="T35" s="136"/>
    </row>
    <row r="36" spans="1:20" s="84" customFormat="1" ht="18.75" customHeight="1">
      <c r="A36" s="242"/>
      <c r="B36" s="68" t="s">
        <v>3</v>
      </c>
      <c r="C36" s="123">
        <f>SUM(C33:C35)</f>
        <v>2449</v>
      </c>
      <c r="D36" s="123"/>
      <c r="E36" s="123">
        <f>SUM(E33:E35)</f>
        <v>5</v>
      </c>
      <c r="F36" s="123"/>
      <c r="G36" s="123">
        <f>SUM(G33:G35)</f>
        <v>79</v>
      </c>
      <c r="H36" s="123"/>
      <c r="I36" s="123">
        <f>SUM(I33:I35)</f>
        <v>125</v>
      </c>
      <c r="J36" s="123"/>
      <c r="K36" s="123">
        <f>SUM(K33:K35)</f>
        <v>2240</v>
      </c>
      <c r="L36" s="123"/>
      <c r="M36" s="123">
        <f>SUM(M33:M35)</f>
        <v>803</v>
      </c>
      <c r="N36" s="123"/>
      <c r="O36" s="123">
        <f>SUM(O33:O35)</f>
        <v>5</v>
      </c>
      <c r="P36" s="123"/>
      <c r="Q36" s="123">
        <f>SUM(Q33:Q35)</f>
        <v>80</v>
      </c>
      <c r="R36" s="123"/>
      <c r="S36" s="123">
        <f>SUM(S33:S35)</f>
        <v>718</v>
      </c>
      <c r="T36" s="123"/>
    </row>
    <row r="37" spans="1:20" s="144" customFormat="1" ht="17.25" customHeight="1">
      <c r="A37" s="163"/>
      <c r="B37" s="79"/>
      <c r="C37" s="146"/>
      <c r="D37" s="146"/>
      <c r="E37" s="146"/>
      <c r="F37" s="146"/>
      <c r="G37" s="146"/>
      <c r="H37" s="146"/>
      <c r="I37" s="146"/>
      <c r="J37" s="146"/>
      <c r="K37" s="146"/>
      <c r="L37" s="146"/>
      <c r="M37" s="146"/>
      <c r="N37" s="146"/>
      <c r="O37" s="146"/>
      <c r="P37" s="146"/>
      <c r="Q37" s="146"/>
      <c r="R37" s="146"/>
      <c r="S37" s="146"/>
      <c r="T37" s="136"/>
    </row>
    <row r="38" spans="3:20" s="20" customFormat="1" ht="17.25" customHeight="1">
      <c r="C38" s="250"/>
      <c r="D38" s="250"/>
      <c r="E38" s="21"/>
      <c r="P38" s="250"/>
      <c r="Q38" s="250"/>
      <c r="R38" s="250"/>
      <c r="S38" s="250"/>
      <c r="T38" s="250"/>
    </row>
    <row r="39" spans="1:24" s="20" customFormat="1" ht="16.5" customHeight="1">
      <c r="A39" s="861" t="s">
        <v>184</v>
      </c>
      <c r="B39" s="862"/>
      <c r="C39" s="865" t="s">
        <v>883</v>
      </c>
      <c r="D39" s="866"/>
      <c r="E39" s="866"/>
      <c r="F39" s="866"/>
      <c r="G39" s="866"/>
      <c r="H39" s="866"/>
      <c r="I39" s="866"/>
      <c r="J39" s="866"/>
      <c r="K39" s="866"/>
      <c r="L39" s="866"/>
      <c r="M39" s="866"/>
      <c r="N39" s="866"/>
      <c r="O39" s="866"/>
      <c r="P39" s="867"/>
      <c r="Q39" s="868" t="s">
        <v>586</v>
      </c>
      <c r="R39" s="869"/>
      <c r="S39" s="869"/>
      <c r="T39" s="869"/>
      <c r="V39" s="851"/>
      <c r="W39" s="851"/>
      <c r="X39" s="851"/>
    </row>
    <row r="40" spans="1:24" s="20" customFormat="1" ht="15" customHeight="1">
      <c r="A40" s="863"/>
      <c r="B40" s="863"/>
      <c r="C40" s="461"/>
      <c r="D40" s="464"/>
      <c r="E40" s="870" t="s">
        <v>587</v>
      </c>
      <c r="F40" s="871"/>
      <c r="G40" s="871"/>
      <c r="H40" s="871"/>
      <c r="I40" s="871"/>
      <c r="J40" s="871"/>
      <c r="K40" s="871"/>
      <c r="L40" s="871"/>
      <c r="M40" s="871"/>
      <c r="N40" s="871"/>
      <c r="O40" s="871"/>
      <c r="P40" s="872"/>
      <c r="Q40" s="873" t="s">
        <v>588</v>
      </c>
      <c r="R40" s="873"/>
      <c r="S40" s="873"/>
      <c r="T40" s="873"/>
      <c r="V40" s="851"/>
      <c r="W40" s="851"/>
      <c r="X40" s="851"/>
    </row>
    <row r="41" spans="1:24" s="20" customFormat="1" ht="15" customHeight="1">
      <c r="A41" s="863"/>
      <c r="B41" s="863"/>
      <c r="C41" s="854" t="s">
        <v>740</v>
      </c>
      <c r="D41" s="855"/>
      <c r="E41" s="858" t="s">
        <v>156</v>
      </c>
      <c r="F41" s="849"/>
      <c r="G41" s="858" t="s">
        <v>589</v>
      </c>
      <c r="H41" s="849"/>
      <c r="I41" s="854" t="s">
        <v>729</v>
      </c>
      <c r="J41" s="855"/>
      <c r="K41" s="854" t="s">
        <v>590</v>
      </c>
      <c r="L41" s="855"/>
      <c r="M41" s="858" t="s">
        <v>591</v>
      </c>
      <c r="N41" s="859"/>
      <c r="O41" s="860" t="s">
        <v>592</v>
      </c>
      <c r="P41" s="849"/>
      <c r="Q41" s="846" t="s">
        <v>593</v>
      </c>
      <c r="R41" s="889"/>
      <c r="S41" s="889"/>
      <c r="T41" s="889"/>
      <c r="V41" s="851"/>
      <c r="W41" s="851"/>
      <c r="X41" s="851"/>
    </row>
    <row r="42" spans="1:24" s="20" customFormat="1" ht="15" customHeight="1">
      <c r="A42" s="863"/>
      <c r="B42" s="863"/>
      <c r="C42" s="848" t="s">
        <v>594</v>
      </c>
      <c r="D42" s="849"/>
      <c r="E42" s="848" t="s">
        <v>163</v>
      </c>
      <c r="F42" s="849"/>
      <c r="G42" s="848" t="s">
        <v>595</v>
      </c>
      <c r="H42" s="849"/>
      <c r="I42" s="848" t="s">
        <v>596</v>
      </c>
      <c r="J42" s="849"/>
      <c r="K42" s="848" t="s">
        <v>595</v>
      </c>
      <c r="L42" s="849"/>
      <c r="M42" s="852" t="s">
        <v>597</v>
      </c>
      <c r="N42" s="853"/>
      <c r="O42" s="848" t="s">
        <v>598</v>
      </c>
      <c r="P42" s="849"/>
      <c r="Q42" s="854" t="s">
        <v>740</v>
      </c>
      <c r="R42" s="855"/>
      <c r="S42" s="856" t="s">
        <v>599</v>
      </c>
      <c r="T42" s="857"/>
      <c r="V42" s="845"/>
      <c r="W42" s="842"/>
      <c r="X42" s="842"/>
    </row>
    <row r="43" spans="1:24" s="20" customFormat="1" ht="15" customHeight="1">
      <c r="A43" s="863"/>
      <c r="B43" s="863"/>
      <c r="C43" s="848" t="s">
        <v>600</v>
      </c>
      <c r="D43" s="849"/>
      <c r="E43" s="848"/>
      <c r="F43" s="849"/>
      <c r="G43" s="848" t="s">
        <v>575</v>
      </c>
      <c r="H43" s="849"/>
      <c r="I43" s="848" t="s">
        <v>601</v>
      </c>
      <c r="J43" s="849"/>
      <c r="K43" s="848" t="s">
        <v>602</v>
      </c>
      <c r="L43" s="849"/>
      <c r="M43" s="848" t="s">
        <v>603</v>
      </c>
      <c r="N43" s="849"/>
      <c r="O43" s="848" t="s">
        <v>197</v>
      </c>
      <c r="P43" s="849"/>
      <c r="Q43" s="848" t="s">
        <v>594</v>
      </c>
      <c r="R43" s="849"/>
      <c r="S43" s="850" t="s">
        <v>604</v>
      </c>
      <c r="T43" s="845"/>
      <c r="V43" s="845"/>
      <c r="W43" s="845"/>
      <c r="X43" s="845"/>
    </row>
    <row r="44" spans="1:24" s="20" customFormat="1" ht="15" customHeight="1">
      <c r="A44" s="864"/>
      <c r="B44" s="864"/>
      <c r="C44" s="465"/>
      <c r="D44" s="466"/>
      <c r="E44" s="417"/>
      <c r="F44" s="21"/>
      <c r="G44" s="846" t="s">
        <v>605</v>
      </c>
      <c r="H44" s="847"/>
      <c r="I44" s="465"/>
      <c r="J44" s="466"/>
      <c r="K44" s="846" t="s">
        <v>606</v>
      </c>
      <c r="L44" s="847"/>
      <c r="M44" s="848" t="s">
        <v>607</v>
      </c>
      <c r="N44" s="849"/>
      <c r="O44" s="417"/>
      <c r="P44" s="418"/>
      <c r="Q44" s="848" t="s">
        <v>600</v>
      </c>
      <c r="R44" s="849"/>
      <c r="S44" s="850" t="s">
        <v>608</v>
      </c>
      <c r="T44" s="845"/>
      <c r="V44" s="845"/>
      <c r="W44" s="845"/>
      <c r="X44" s="845"/>
    </row>
    <row r="45" spans="1:24" s="20" customFormat="1" ht="15" customHeight="1">
      <c r="A45" s="820">
        <v>1</v>
      </c>
      <c r="B45" s="820"/>
      <c r="C45" s="844">
        <v>11</v>
      </c>
      <c r="D45" s="820"/>
      <c r="E45" s="820">
        <v>12</v>
      </c>
      <c r="F45" s="821"/>
      <c r="G45" s="844">
        <v>13</v>
      </c>
      <c r="H45" s="821"/>
      <c r="I45" s="844">
        <v>14</v>
      </c>
      <c r="J45" s="821"/>
      <c r="K45" s="844">
        <v>15</v>
      </c>
      <c r="L45" s="821"/>
      <c r="M45" s="844">
        <v>16</v>
      </c>
      <c r="N45" s="821"/>
      <c r="O45" s="844">
        <v>17</v>
      </c>
      <c r="P45" s="821"/>
      <c r="Q45" s="844">
        <v>18</v>
      </c>
      <c r="R45" s="820"/>
      <c r="S45" s="844">
        <v>19</v>
      </c>
      <c r="T45" s="820"/>
      <c r="V45" s="842"/>
      <c r="W45" s="842"/>
      <c r="X45" s="842"/>
    </row>
    <row r="46" spans="1:24" s="193" customFormat="1" ht="8.25" customHeight="1">
      <c r="A46" s="462"/>
      <c r="B46" s="462"/>
      <c r="E46" s="462"/>
      <c r="J46" s="463"/>
      <c r="K46" s="463"/>
      <c r="L46" s="463"/>
      <c r="P46" s="843"/>
      <c r="Q46" s="843"/>
      <c r="V46" s="843"/>
      <c r="W46" s="843"/>
      <c r="X46" s="462"/>
    </row>
    <row r="47" spans="1:24" s="144" customFormat="1" ht="18" customHeight="1">
      <c r="A47" s="79">
        <v>2000</v>
      </c>
      <c r="B47" s="163"/>
      <c r="C47" s="69">
        <v>616</v>
      </c>
      <c r="D47" s="69"/>
      <c r="E47" s="218">
        <v>15394</v>
      </c>
      <c r="F47" s="218"/>
      <c r="G47" s="215">
        <v>8904</v>
      </c>
      <c r="H47" s="215"/>
      <c r="I47" s="215">
        <v>1050</v>
      </c>
      <c r="J47" s="215"/>
      <c r="K47" s="215">
        <v>934</v>
      </c>
      <c r="L47" s="215"/>
      <c r="M47" s="69">
        <v>4431</v>
      </c>
      <c r="N47" s="69"/>
      <c r="O47" s="215">
        <v>75</v>
      </c>
      <c r="P47" s="217"/>
      <c r="Q47" s="217">
        <v>294</v>
      </c>
      <c r="R47" s="217"/>
      <c r="S47" s="217">
        <v>225457</v>
      </c>
      <c r="U47" s="217"/>
      <c r="V47" s="841"/>
      <c r="W47" s="841"/>
      <c r="X47" s="163"/>
    </row>
    <row r="48" spans="1:24" s="144" customFormat="1" ht="17.25" customHeight="1">
      <c r="A48" s="79">
        <v>2001</v>
      </c>
      <c r="B48" s="163"/>
      <c r="C48" s="69">
        <v>725</v>
      </c>
      <c r="D48" s="69"/>
      <c r="E48" s="218">
        <v>18228</v>
      </c>
      <c r="F48" s="218"/>
      <c r="G48" s="215">
        <v>9899</v>
      </c>
      <c r="H48" s="215"/>
      <c r="I48" s="215">
        <v>1416</v>
      </c>
      <c r="J48" s="215"/>
      <c r="K48" s="215">
        <v>1294</v>
      </c>
      <c r="L48" s="215"/>
      <c r="M48" s="69">
        <v>5493</v>
      </c>
      <c r="N48" s="69"/>
      <c r="O48" s="215">
        <v>126</v>
      </c>
      <c r="P48" s="217"/>
      <c r="Q48" s="217">
        <v>244</v>
      </c>
      <c r="R48" s="217"/>
      <c r="S48" s="217">
        <v>204445</v>
      </c>
      <c r="U48" s="217"/>
      <c r="V48" s="217"/>
      <c r="W48" s="217"/>
      <c r="X48" s="163"/>
    </row>
    <row r="49" spans="1:24" s="144" customFormat="1" ht="8.25" customHeight="1">
      <c r="A49" s="163"/>
      <c r="B49" s="163"/>
      <c r="C49" s="218"/>
      <c r="D49" s="218"/>
      <c r="J49" s="285"/>
      <c r="K49" s="285"/>
      <c r="L49" s="285"/>
      <c r="M49" s="218"/>
      <c r="N49" s="218"/>
      <c r="P49" s="217"/>
      <c r="Q49" s="217"/>
      <c r="R49" s="217"/>
      <c r="S49" s="217"/>
      <c r="U49" s="217"/>
      <c r="V49" s="841"/>
      <c r="W49" s="841"/>
      <c r="X49" s="163"/>
    </row>
    <row r="50" spans="1:24" s="144" customFormat="1" ht="17.25" customHeight="1">
      <c r="A50" s="165">
        <v>2001</v>
      </c>
      <c r="B50" s="78" t="s">
        <v>583</v>
      </c>
      <c r="C50" s="218">
        <v>61</v>
      </c>
      <c r="D50" s="218"/>
      <c r="E50" s="218">
        <v>1513</v>
      </c>
      <c r="F50" s="218"/>
      <c r="G50" s="146">
        <v>837</v>
      </c>
      <c r="H50" s="146"/>
      <c r="I50" s="146">
        <v>114</v>
      </c>
      <c r="J50" s="146"/>
      <c r="K50" s="146">
        <v>103</v>
      </c>
      <c r="L50" s="146"/>
      <c r="M50" s="69">
        <v>448</v>
      </c>
      <c r="N50" s="69"/>
      <c r="O50" s="146">
        <v>11</v>
      </c>
      <c r="P50" s="217"/>
      <c r="Q50" s="217">
        <v>7</v>
      </c>
      <c r="R50" s="217"/>
      <c r="S50" s="217">
        <v>16124</v>
      </c>
      <c r="U50" s="217"/>
      <c r="V50" s="841"/>
      <c r="W50" s="841"/>
      <c r="X50" s="163"/>
    </row>
    <row r="51" spans="1:24" s="144" customFormat="1" ht="17.25" customHeight="1">
      <c r="A51" s="165"/>
      <c r="B51" s="78" t="s">
        <v>584</v>
      </c>
      <c r="C51" s="218">
        <v>61</v>
      </c>
      <c r="D51" s="218"/>
      <c r="E51" s="218">
        <v>1374</v>
      </c>
      <c r="F51" s="218"/>
      <c r="G51" s="146">
        <v>722</v>
      </c>
      <c r="H51" s="146"/>
      <c r="I51" s="146">
        <v>119</v>
      </c>
      <c r="J51" s="146"/>
      <c r="K51" s="146">
        <v>101</v>
      </c>
      <c r="L51" s="146"/>
      <c r="M51" s="69">
        <v>422</v>
      </c>
      <c r="N51" s="69"/>
      <c r="O51" s="146">
        <v>10</v>
      </c>
      <c r="P51" s="217"/>
      <c r="Q51" s="217">
        <v>1</v>
      </c>
      <c r="R51" s="217"/>
      <c r="S51" s="217">
        <v>17496</v>
      </c>
      <c r="U51" s="217"/>
      <c r="V51" s="841"/>
      <c r="W51" s="841"/>
      <c r="X51" s="163"/>
    </row>
    <row r="52" spans="1:24" s="144" customFormat="1" ht="17.25" customHeight="1">
      <c r="A52" s="165"/>
      <c r="B52" s="78" t="s">
        <v>585</v>
      </c>
      <c r="C52" s="218">
        <v>86</v>
      </c>
      <c r="D52" s="218"/>
      <c r="E52" s="218">
        <v>1546</v>
      </c>
      <c r="F52" s="218"/>
      <c r="G52" s="146">
        <v>827</v>
      </c>
      <c r="H52" s="146"/>
      <c r="I52" s="146">
        <v>117</v>
      </c>
      <c r="J52" s="146"/>
      <c r="K52" s="146">
        <v>112</v>
      </c>
      <c r="L52" s="146"/>
      <c r="M52" s="69">
        <v>472</v>
      </c>
      <c r="N52" s="69"/>
      <c r="O52" s="146">
        <v>18</v>
      </c>
      <c r="P52" s="217"/>
      <c r="Q52" s="217">
        <v>2</v>
      </c>
      <c r="S52" s="217">
        <v>20861</v>
      </c>
      <c r="U52" s="217"/>
      <c r="V52" s="841"/>
      <c r="W52" s="841"/>
      <c r="X52" s="163"/>
    </row>
    <row r="53" spans="1:24" s="144" customFormat="1" ht="17.25" customHeight="1">
      <c r="A53" s="165"/>
      <c r="B53" s="78" t="s">
        <v>164</v>
      </c>
      <c r="C53" s="218">
        <v>57</v>
      </c>
      <c r="D53" s="218"/>
      <c r="E53" s="218">
        <v>1519</v>
      </c>
      <c r="F53" s="218"/>
      <c r="G53" s="146">
        <v>869</v>
      </c>
      <c r="H53" s="146"/>
      <c r="I53" s="146">
        <v>110</v>
      </c>
      <c r="J53" s="146"/>
      <c r="K53" s="146">
        <v>118</v>
      </c>
      <c r="L53" s="146"/>
      <c r="M53" s="69">
        <v>409</v>
      </c>
      <c r="N53" s="69"/>
      <c r="O53" s="146">
        <v>13</v>
      </c>
      <c r="P53" s="217"/>
      <c r="Q53" s="217">
        <v>1</v>
      </c>
      <c r="R53" s="217"/>
      <c r="S53" s="217">
        <v>15569</v>
      </c>
      <c r="U53" s="217"/>
      <c r="V53" s="841"/>
      <c r="W53" s="841"/>
      <c r="X53" s="163"/>
    </row>
    <row r="54" spans="1:24" s="144" customFormat="1" ht="17.25" customHeight="1">
      <c r="A54" s="165"/>
      <c r="B54" s="241" t="s">
        <v>165</v>
      </c>
      <c r="C54" s="146">
        <v>52</v>
      </c>
      <c r="D54" s="146"/>
      <c r="E54" s="218">
        <v>1541</v>
      </c>
      <c r="F54" s="218"/>
      <c r="G54" s="146">
        <v>830</v>
      </c>
      <c r="H54" s="146"/>
      <c r="I54" s="146">
        <v>121</v>
      </c>
      <c r="J54" s="146"/>
      <c r="K54" s="146">
        <v>99</v>
      </c>
      <c r="L54" s="146"/>
      <c r="M54" s="69">
        <v>478</v>
      </c>
      <c r="N54" s="69"/>
      <c r="O54" s="146">
        <v>13</v>
      </c>
      <c r="P54" s="217"/>
      <c r="Q54" s="217">
        <v>5</v>
      </c>
      <c r="R54" s="217"/>
      <c r="S54" s="217">
        <v>18442</v>
      </c>
      <c r="U54" s="217"/>
      <c r="V54" s="841"/>
      <c r="W54" s="841"/>
      <c r="X54" s="163"/>
    </row>
    <row r="55" spans="1:24" s="144" customFormat="1" ht="17.25" customHeight="1">
      <c r="A55" s="165"/>
      <c r="B55" s="241" t="s">
        <v>166</v>
      </c>
      <c r="C55" s="146">
        <v>58</v>
      </c>
      <c r="D55" s="146"/>
      <c r="E55" s="218">
        <v>1509</v>
      </c>
      <c r="F55" s="218"/>
      <c r="G55" s="146">
        <v>813</v>
      </c>
      <c r="H55" s="146"/>
      <c r="I55" s="146">
        <v>138</v>
      </c>
      <c r="J55" s="146"/>
      <c r="K55" s="146">
        <v>105</v>
      </c>
      <c r="L55" s="146"/>
      <c r="M55" s="69">
        <v>442</v>
      </c>
      <c r="N55" s="69"/>
      <c r="O55" s="146">
        <v>11</v>
      </c>
      <c r="P55" s="217"/>
      <c r="Q55" s="217">
        <v>4</v>
      </c>
      <c r="R55" s="217"/>
      <c r="S55" s="217">
        <v>19425</v>
      </c>
      <c r="U55" s="217"/>
      <c r="V55" s="841"/>
      <c r="W55" s="841"/>
      <c r="X55" s="163"/>
    </row>
    <row r="56" spans="1:24" s="144" customFormat="1" ht="17.25" customHeight="1">
      <c r="A56" s="165"/>
      <c r="B56" s="78" t="s">
        <v>167</v>
      </c>
      <c r="C56" s="146">
        <v>64</v>
      </c>
      <c r="D56" s="146"/>
      <c r="E56" s="218">
        <v>1655</v>
      </c>
      <c r="F56" s="218"/>
      <c r="G56" s="146">
        <v>936</v>
      </c>
      <c r="H56" s="146"/>
      <c r="I56" s="146">
        <v>116</v>
      </c>
      <c r="J56" s="146"/>
      <c r="K56" s="146">
        <v>122</v>
      </c>
      <c r="L56" s="146"/>
      <c r="M56" s="69">
        <v>472</v>
      </c>
      <c r="N56" s="69"/>
      <c r="O56" s="146">
        <v>9</v>
      </c>
      <c r="P56" s="217"/>
      <c r="Q56" s="217">
        <v>7</v>
      </c>
      <c r="R56" s="217"/>
      <c r="S56" s="217">
        <v>15643</v>
      </c>
      <c r="U56" s="217"/>
      <c r="V56" s="841"/>
      <c r="W56" s="841"/>
      <c r="X56" s="163"/>
    </row>
    <row r="57" spans="1:24" s="144" customFormat="1" ht="17.25" customHeight="1">
      <c r="A57" s="165"/>
      <c r="B57" s="78" t="s">
        <v>168</v>
      </c>
      <c r="C57" s="146">
        <v>56</v>
      </c>
      <c r="D57" s="146"/>
      <c r="E57" s="218">
        <v>1518</v>
      </c>
      <c r="F57" s="218"/>
      <c r="G57" s="146">
        <v>826</v>
      </c>
      <c r="H57" s="146"/>
      <c r="I57" s="146">
        <v>119</v>
      </c>
      <c r="J57" s="146"/>
      <c r="K57" s="146">
        <v>102</v>
      </c>
      <c r="L57" s="146"/>
      <c r="M57" s="69">
        <v>466</v>
      </c>
      <c r="N57" s="69"/>
      <c r="O57" s="146">
        <v>5</v>
      </c>
      <c r="P57" s="217"/>
      <c r="Q57" s="217">
        <v>96</v>
      </c>
      <c r="R57" s="217"/>
      <c r="S57" s="217">
        <v>15097</v>
      </c>
      <c r="U57" s="146"/>
      <c r="V57" s="841"/>
      <c r="W57" s="841"/>
      <c r="X57" s="163"/>
    </row>
    <row r="58" spans="1:24" s="144" customFormat="1" ht="17.25" customHeight="1">
      <c r="A58" s="165"/>
      <c r="B58" s="78" t="s">
        <v>169</v>
      </c>
      <c r="C58" s="218">
        <v>60</v>
      </c>
      <c r="D58" s="218"/>
      <c r="E58" s="146">
        <v>1623</v>
      </c>
      <c r="F58" s="218"/>
      <c r="G58" s="146">
        <v>813</v>
      </c>
      <c r="H58" s="146"/>
      <c r="I58" s="146">
        <v>108</v>
      </c>
      <c r="J58" s="146"/>
      <c r="K58" s="146">
        <v>119</v>
      </c>
      <c r="L58" s="146"/>
      <c r="M58" s="69">
        <v>574</v>
      </c>
      <c r="N58" s="69"/>
      <c r="O58" s="146">
        <v>9</v>
      </c>
      <c r="P58" s="217"/>
      <c r="Q58" s="217">
        <v>24</v>
      </c>
      <c r="R58" s="217"/>
      <c r="S58" s="217">
        <v>13655</v>
      </c>
      <c r="U58" s="218"/>
      <c r="V58" s="841"/>
      <c r="W58" s="841"/>
      <c r="X58" s="163"/>
    </row>
    <row r="59" spans="1:24" s="144" customFormat="1" ht="17.25" customHeight="1">
      <c r="A59" s="165"/>
      <c r="B59" s="78" t="s">
        <v>170</v>
      </c>
      <c r="C59" s="218">
        <v>65</v>
      </c>
      <c r="D59" s="218"/>
      <c r="E59" s="146">
        <f>SUM(G59:O59)</f>
        <v>1707</v>
      </c>
      <c r="F59" s="218"/>
      <c r="G59" s="146">
        <v>954</v>
      </c>
      <c r="H59" s="146"/>
      <c r="I59" s="146">
        <v>134</v>
      </c>
      <c r="J59" s="146"/>
      <c r="K59" s="146">
        <v>113</v>
      </c>
      <c r="L59" s="146"/>
      <c r="M59" s="69">
        <f>303+192</f>
        <v>495</v>
      </c>
      <c r="N59" s="69"/>
      <c r="O59" s="146">
        <v>11</v>
      </c>
      <c r="P59" s="217"/>
      <c r="Q59" s="217">
        <v>84</v>
      </c>
      <c r="R59" s="217"/>
      <c r="S59" s="217">
        <f>12876+6775</f>
        <v>19651</v>
      </c>
      <c r="U59" s="218"/>
      <c r="V59" s="841"/>
      <c r="W59" s="841"/>
      <c r="X59" s="163"/>
    </row>
    <row r="60" spans="1:24" s="144" customFormat="1" ht="8.25" customHeight="1">
      <c r="A60" s="163"/>
      <c r="B60" s="163"/>
      <c r="C60" s="218"/>
      <c r="D60" s="218"/>
      <c r="J60" s="285"/>
      <c r="K60" s="285"/>
      <c r="L60" s="285"/>
      <c r="M60" s="218"/>
      <c r="N60" s="218"/>
      <c r="P60" s="217"/>
      <c r="Q60" s="217"/>
      <c r="R60" s="217"/>
      <c r="S60" s="217"/>
      <c r="U60" s="217"/>
      <c r="V60" s="841"/>
      <c r="W60" s="841"/>
      <c r="X60" s="163"/>
    </row>
    <row r="61" spans="1:20" s="144" customFormat="1" ht="17.25" customHeight="1">
      <c r="A61" s="165">
        <v>2002</v>
      </c>
      <c r="B61" s="166" t="s">
        <v>708</v>
      </c>
      <c r="C61" s="146">
        <v>68</v>
      </c>
      <c r="D61" s="146"/>
      <c r="E61" s="146">
        <f>SUM(G61:O61)</f>
        <v>1616</v>
      </c>
      <c r="F61" s="146"/>
      <c r="G61" s="146">
        <v>868</v>
      </c>
      <c r="H61" s="146"/>
      <c r="I61" s="146">
        <v>97</v>
      </c>
      <c r="J61" s="146"/>
      <c r="K61" s="146">
        <f>33+61</f>
        <v>94</v>
      </c>
      <c r="L61" s="146"/>
      <c r="M61" s="146">
        <f>219+329</f>
        <v>548</v>
      </c>
      <c r="N61" s="69"/>
      <c r="O61" s="146">
        <v>9</v>
      </c>
      <c r="P61" s="217"/>
      <c r="Q61" s="146">
        <v>10</v>
      </c>
      <c r="R61" s="217"/>
      <c r="S61" s="146">
        <f>12307+5443</f>
        <v>17750</v>
      </c>
      <c r="T61" s="214"/>
    </row>
    <row r="62" spans="1:20" s="144" customFormat="1" ht="17.25" customHeight="1">
      <c r="A62" s="165"/>
      <c r="B62" s="78" t="s">
        <v>172</v>
      </c>
      <c r="C62" s="146">
        <v>49</v>
      </c>
      <c r="D62" s="146"/>
      <c r="E62" s="146">
        <f>SUM(G62:O62)</f>
        <v>1417</v>
      </c>
      <c r="F62" s="146"/>
      <c r="G62" s="146">
        <v>779</v>
      </c>
      <c r="H62" s="146"/>
      <c r="I62" s="146">
        <v>96</v>
      </c>
      <c r="J62" s="146"/>
      <c r="K62" s="146">
        <v>79</v>
      </c>
      <c r="L62" s="146"/>
      <c r="M62" s="146">
        <v>449</v>
      </c>
      <c r="N62" s="69"/>
      <c r="O62" s="146">
        <v>14</v>
      </c>
      <c r="P62" s="217"/>
      <c r="Q62" s="146">
        <v>7</v>
      </c>
      <c r="R62" s="217"/>
      <c r="S62" s="146">
        <f>9070+6006</f>
        <v>15076</v>
      </c>
      <c r="T62" s="214"/>
    </row>
    <row r="63" spans="1:20" s="144" customFormat="1" ht="17.25" customHeight="1">
      <c r="A63" s="165"/>
      <c r="B63" s="78" t="s">
        <v>583</v>
      </c>
      <c r="C63" s="146">
        <v>49</v>
      </c>
      <c r="D63" s="146"/>
      <c r="E63" s="146">
        <f>SUM(G63:O63)</f>
        <v>1539</v>
      </c>
      <c r="F63" s="146"/>
      <c r="G63" s="146">
        <v>863</v>
      </c>
      <c r="H63" s="146"/>
      <c r="I63" s="146">
        <v>82</v>
      </c>
      <c r="J63" s="146"/>
      <c r="K63" s="146">
        <f>26+55</f>
        <v>81</v>
      </c>
      <c r="L63" s="146"/>
      <c r="M63" s="146">
        <f>194+312</f>
        <v>506</v>
      </c>
      <c r="N63" s="69"/>
      <c r="O63" s="146">
        <v>7</v>
      </c>
      <c r="P63" s="217"/>
      <c r="Q63" s="146">
        <v>3</v>
      </c>
      <c r="R63" s="217"/>
      <c r="S63" s="146">
        <f>10459+5613</f>
        <v>16072</v>
      </c>
      <c r="T63" s="214"/>
    </row>
    <row r="64" spans="1:20" s="84" customFormat="1" ht="18.75" customHeight="1">
      <c r="A64" s="242"/>
      <c r="B64" s="68" t="s">
        <v>3</v>
      </c>
      <c r="C64" s="123">
        <f>SUM(C61:C63)</f>
        <v>166</v>
      </c>
      <c r="D64" s="123"/>
      <c r="E64" s="123">
        <f>SUM(E61:E63)</f>
        <v>4572</v>
      </c>
      <c r="F64" s="123"/>
      <c r="G64" s="123">
        <f>SUM(G61:G63)</f>
        <v>2510</v>
      </c>
      <c r="H64" s="123"/>
      <c r="I64" s="123">
        <f>SUM(I61:I63)</f>
        <v>275</v>
      </c>
      <c r="J64" s="123"/>
      <c r="K64" s="123">
        <f>SUM(K61:K63)</f>
        <v>254</v>
      </c>
      <c r="L64" s="123"/>
      <c r="M64" s="123">
        <f>SUM(M61:M63)</f>
        <v>1503</v>
      </c>
      <c r="N64" s="123"/>
      <c r="O64" s="123">
        <f>SUM(O61:O63)</f>
        <v>30</v>
      </c>
      <c r="P64" s="123"/>
      <c r="Q64" s="123">
        <f>SUM(Q61:Q63)</f>
        <v>20</v>
      </c>
      <c r="R64" s="123"/>
      <c r="S64" s="123">
        <f>SUM(S61:S63)</f>
        <v>48898</v>
      </c>
      <c r="T64" s="123"/>
    </row>
    <row r="65" spans="1:20" s="144" customFormat="1" ht="9" customHeight="1">
      <c r="A65" s="286"/>
      <c r="B65" s="221"/>
      <c r="C65" s="286"/>
      <c r="D65" s="279"/>
      <c r="E65" s="259"/>
      <c r="F65" s="259"/>
      <c r="G65" s="259"/>
      <c r="H65" s="259"/>
      <c r="I65" s="259"/>
      <c r="J65" s="259"/>
      <c r="K65" s="259"/>
      <c r="L65" s="259"/>
      <c r="M65" s="258"/>
      <c r="N65" s="258"/>
      <c r="O65" s="259"/>
      <c r="P65" s="279"/>
      <c r="Q65" s="279"/>
      <c r="R65" s="279"/>
      <c r="S65" s="279"/>
      <c r="T65" s="286"/>
    </row>
    <row r="66" spans="1:20" s="193" customFormat="1" ht="14.25" customHeight="1">
      <c r="A66" s="467" t="s">
        <v>609</v>
      </c>
      <c r="B66" s="251" t="s">
        <v>610</v>
      </c>
      <c r="T66" s="462"/>
    </row>
    <row r="67" spans="1:20" s="193" customFormat="1" ht="14.25" customHeight="1">
      <c r="A67" s="467"/>
      <c r="B67" s="193" t="s">
        <v>611</v>
      </c>
      <c r="T67" s="462"/>
    </row>
    <row r="68" spans="1:20" s="193" customFormat="1" ht="14.25" customHeight="1">
      <c r="A68" s="467"/>
      <c r="B68" s="193" t="s">
        <v>612</v>
      </c>
      <c r="T68" s="462"/>
    </row>
    <row r="69" spans="1:20" s="193" customFormat="1" ht="14.25" customHeight="1">
      <c r="A69" s="467" t="s">
        <v>613</v>
      </c>
      <c r="B69" s="251" t="s">
        <v>614</v>
      </c>
      <c r="T69" s="462"/>
    </row>
    <row r="70" spans="1:20" s="193" customFormat="1" ht="14.25" customHeight="1">
      <c r="A70" s="467"/>
      <c r="B70" s="193" t="s">
        <v>615</v>
      </c>
      <c r="T70" s="462"/>
    </row>
    <row r="71" spans="1:20" s="193" customFormat="1" ht="14.25" customHeight="1">
      <c r="A71" s="467"/>
      <c r="B71" s="193" t="s">
        <v>616</v>
      </c>
      <c r="T71" s="462"/>
    </row>
    <row r="72" spans="1:20" s="193" customFormat="1" ht="14.25" customHeight="1">
      <c r="A72" s="194">
        <v>0</v>
      </c>
      <c r="B72" s="251" t="s">
        <v>617</v>
      </c>
      <c r="D72" s="468"/>
      <c r="E72" s="196"/>
      <c r="T72" s="462"/>
    </row>
    <row r="73" spans="1:20" s="193" customFormat="1" ht="14.25" customHeight="1">
      <c r="A73" s="467" t="s">
        <v>618</v>
      </c>
      <c r="B73" s="193" t="s">
        <v>619</v>
      </c>
      <c r="D73" s="468"/>
      <c r="E73" s="196"/>
      <c r="T73" s="462"/>
    </row>
    <row r="74" spans="2:20" s="193" customFormat="1" ht="14.25" customHeight="1">
      <c r="B74" s="193" t="s">
        <v>465</v>
      </c>
      <c r="T74" s="462"/>
    </row>
    <row r="75" s="193" customFormat="1" ht="14.25" customHeight="1">
      <c r="T75" s="462"/>
    </row>
    <row r="76" s="193" customFormat="1" ht="14.25" customHeight="1">
      <c r="T76" s="462"/>
    </row>
    <row r="77" s="193" customFormat="1" ht="15" customHeight="1">
      <c r="T77" s="462"/>
    </row>
    <row r="78" s="193" customFormat="1" ht="15" customHeight="1">
      <c r="T78" s="462"/>
    </row>
    <row r="79" s="193" customFormat="1" ht="15" customHeight="1">
      <c r="T79" s="462"/>
    </row>
    <row r="80" s="193" customFormat="1" ht="15" customHeight="1">
      <c r="T80" s="462"/>
    </row>
    <row r="81" s="193" customFormat="1" ht="15" customHeight="1">
      <c r="T81" s="462"/>
    </row>
    <row r="82" s="193" customFormat="1" ht="15" customHeight="1">
      <c r="T82" s="462"/>
    </row>
    <row r="83" s="193" customFormat="1" ht="15" customHeight="1">
      <c r="T83" s="462"/>
    </row>
    <row r="84" s="193" customFormat="1" ht="15" customHeight="1">
      <c r="T84" s="462"/>
    </row>
    <row r="85" s="193" customFormat="1" ht="15" customHeight="1">
      <c r="T85" s="462"/>
    </row>
    <row r="86" s="193" customFormat="1" ht="15" customHeight="1">
      <c r="T86" s="462"/>
    </row>
    <row r="87" s="193" customFormat="1" ht="15" customHeight="1">
      <c r="T87" s="462"/>
    </row>
  </sheetData>
  <mergeCells count="121">
    <mergeCell ref="A17:B17"/>
    <mergeCell ref="C17:D17"/>
    <mergeCell ref="I13:J13"/>
    <mergeCell ref="I14:J14"/>
    <mergeCell ref="G16:H16"/>
    <mergeCell ref="E17:F17"/>
    <mergeCell ref="E16:F16"/>
    <mergeCell ref="G17:H17"/>
    <mergeCell ref="I17:J17"/>
    <mergeCell ref="I16:J16"/>
    <mergeCell ref="S14:T14"/>
    <mergeCell ref="S15:T15"/>
    <mergeCell ref="C11:L11"/>
    <mergeCell ref="M11:T11"/>
    <mergeCell ref="M13:N13"/>
    <mergeCell ref="O13:P13"/>
    <mergeCell ref="K13:L13"/>
    <mergeCell ref="S12:T12"/>
    <mergeCell ref="Q13:R13"/>
    <mergeCell ref="S13:T13"/>
    <mergeCell ref="Q15:R15"/>
    <mergeCell ref="O16:P16"/>
    <mergeCell ref="S16:T16"/>
    <mergeCell ref="Q16:R16"/>
    <mergeCell ref="Q41:T41"/>
    <mergeCell ref="Q45:R45"/>
    <mergeCell ref="S45:T45"/>
    <mergeCell ref="K14:L14"/>
    <mergeCell ref="K15:L15"/>
    <mergeCell ref="K16:L16"/>
    <mergeCell ref="M14:N14"/>
    <mergeCell ref="O14:P14"/>
    <mergeCell ref="Q14:R14"/>
    <mergeCell ref="O15:P15"/>
    <mergeCell ref="S17:T17"/>
    <mergeCell ref="O17:P17"/>
    <mergeCell ref="Q17:R17"/>
    <mergeCell ref="K17:L17"/>
    <mergeCell ref="M17:N17"/>
    <mergeCell ref="A12:B12"/>
    <mergeCell ref="G12:H12"/>
    <mergeCell ref="I12:J12"/>
    <mergeCell ref="K12:L12"/>
    <mergeCell ref="A13:B13"/>
    <mergeCell ref="C13:D13"/>
    <mergeCell ref="E13:F13"/>
    <mergeCell ref="G13:H13"/>
    <mergeCell ref="A14:B14"/>
    <mergeCell ref="C14:D14"/>
    <mergeCell ref="E14:F14"/>
    <mergeCell ref="G14:H14"/>
    <mergeCell ref="A15:B15"/>
    <mergeCell ref="E15:F15"/>
    <mergeCell ref="G15:H15"/>
    <mergeCell ref="I15:J15"/>
    <mergeCell ref="A39:B44"/>
    <mergeCell ref="C39:P39"/>
    <mergeCell ref="Q39:T39"/>
    <mergeCell ref="V39:X39"/>
    <mergeCell ref="E40:P40"/>
    <mergeCell ref="Q40:T40"/>
    <mergeCell ref="V40:X40"/>
    <mergeCell ref="C41:D41"/>
    <mergeCell ref="E41:F41"/>
    <mergeCell ref="G41:H41"/>
    <mergeCell ref="I41:J41"/>
    <mergeCell ref="K41:L41"/>
    <mergeCell ref="M41:N41"/>
    <mergeCell ref="O41:P41"/>
    <mergeCell ref="V41:X41"/>
    <mergeCell ref="C42:D42"/>
    <mergeCell ref="E42:F42"/>
    <mergeCell ref="G42:H42"/>
    <mergeCell ref="I42:J42"/>
    <mergeCell ref="K42:L42"/>
    <mergeCell ref="M42:N42"/>
    <mergeCell ref="O42:P42"/>
    <mergeCell ref="Q42:R42"/>
    <mergeCell ref="S42:T42"/>
    <mergeCell ref="V42:X42"/>
    <mergeCell ref="C43:D43"/>
    <mergeCell ref="E43:F43"/>
    <mergeCell ref="G43:H43"/>
    <mergeCell ref="I43:J43"/>
    <mergeCell ref="K43:L43"/>
    <mergeCell ref="M43:N43"/>
    <mergeCell ref="O43:P43"/>
    <mergeCell ref="Q43:R43"/>
    <mergeCell ref="S43:T43"/>
    <mergeCell ref="V43:X44"/>
    <mergeCell ref="G44:H44"/>
    <mergeCell ref="K44:L44"/>
    <mergeCell ref="M44:N44"/>
    <mergeCell ref="Q44:R44"/>
    <mergeCell ref="S44:T44"/>
    <mergeCell ref="A45:B45"/>
    <mergeCell ref="C45:D45"/>
    <mergeCell ref="E45:F45"/>
    <mergeCell ref="G45:H45"/>
    <mergeCell ref="I45:J45"/>
    <mergeCell ref="K45:L45"/>
    <mergeCell ref="M45:N45"/>
    <mergeCell ref="O45:P45"/>
    <mergeCell ref="V45:X45"/>
    <mergeCell ref="P46:Q46"/>
    <mergeCell ref="V46:W46"/>
    <mergeCell ref="V47:W47"/>
    <mergeCell ref="V53:W53"/>
    <mergeCell ref="V54:W54"/>
    <mergeCell ref="V49:W49"/>
    <mergeCell ref="V50:W50"/>
    <mergeCell ref="V59:W59"/>
    <mergeCell ref="V60:W60"/>
    <mergeCell ref="V21:W21"/>
    <mergeCell ref="V32:W32"/>
    <mergeCell ref="V55:W55"/>
    <mergeCell ref="V56:W56"/>
    <mergeCell ref="V57:W57"/>
    <mergeCell ref="V58:W58"/>
    <mergeCell ref="V51:W51"/>
    <mergeCell ref="V52:W52"/>
  </mergeCells>
  <printOptions/>
  <pageMargins left="0.7874015748031497" right="0.7874015748031497" top="0.3937007874015748" bottom="0.3937007874015748" header="0.3937007874015748" footer="0.2755905511811024"/>
  <pageSetup fitToHeight="1" fitToWidth="1" horizontalDpi="300" verticalDpi="3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74" zoomScaleNormal="74" zoomScaleSheetLayoutView="50" workbookViewId="0" topLeftCell="A13">
      <pane xSplit="2" ySplit="1" topLeftCell="C14" activePane="bottomRight" state="frozen"/>
      <selection pane="topLeft" activeCell="A13" sqref="A13"/>
      <selection pane="topRight" activeCell="C13" sqref="C13"/>
      <selection pane="bottomLeft" activeCell="A17" sqref="A17"/>
      <selection pane="bottomRight" activeCell="M104" sqref="M104"/>
    </sheetView>
  </sheetViews>
  <sheetFormatPr defaultColWidth="9.00390625" defaultRowHeight="19.5" customHeight="1"/>
  <cols>
    <col min="1" max="1" width="5.50390625" style="2" customWidth="1"/>
    <col min="2" max="2" width="26.875" style="2" customWidth="1"/>
    <col min="3" max="3" width="10.00390625" style="2" customWidth="1"/>
    <col min="4" max="4" width="1.625" style="2" customWidth="1"/>
    <col min="5" max="5" width="9.875" style="2" customWidth="1"/>
    <col min="6" max="6" width="2.125" style="2" customWidth="1"/>
    <col min="7" max="7" width="8.375" style="2" customWidth="1"/>
    <col min="8" max="8" width="2.375" style="2" customWidth="1"/>
    <col min="9" max="9" width="9.875" style="2" customWidth="1"/>
    <col min="10" max="10" width="2.25390625" style="2" customWidth="1"/>
    <col min="11" max="11" width="9.50390625" style="2" customWidth="1"/>
    <col min="12" max="12" width="1.625" style="2" customWidth="1"/>
    <col min="13" max="13" width="9.125" style="2" customWidth="1"/>
    <col min="14" max="14" width="2.625" style="2" customWidth="1"/>
    <col min="15" max="15" width="10.50390625" style="2" customWidth="1"/>
    <col min="16" max="16" width="2.25390625" style="2" customWidth="1"/>
    <col min="17" max="17" width="10.00390625" style="2" customWidth="1"/>
    <col min="18" max="18" width="2.25390625" style="1" customWidth="1"/>
    <col min="19" max="16384" width="9.00390625" style="2" customWidth="1"/>
  </cols>
  <sheetData>
    <row r="1" s="1" customFormat="1" ht="12.75" customHeight="1">
      <c r="A1" s="58"/>
    </row>
    <row r="2" spans="1:18" s="1" customFormat="1" ht="19.5" customHeight="1">
      <c r="A2" s="586" t="s">
        <v>381</v>
      </c>
      <c r="D2" s="574"/>
      <c r="E2" s="574"/>
      <c r="F2" s="574"/>
      <c r="G2" s="574"/>
      <c r="H2" s="574"/>
      <c r="I2" s="574"/>
      <c r="J2" s="574"/>
      <c r="K2" s="574"/>
      <c r="L2" s="574"/>
      <c r="M2" s="574"/>
      <c r="N2" s="574"/>
      <c r="O2" s="574"/>
      <c r="P2" s="574"/>
      <c r="Q2" s="574"/>
      <c r="R2" s="578" t="s">
        <v>902</v>
      </c>
    </row>
    <row r="3" spans="1:18" s="1" customFormat="1" ht="19.5" customHeight="1">
      <c r="A3" s="587" t="s">
        <v>126</v>
      </c>
      <c r="R3" s="566" t="s">
        <v>903</v>
      </c>
    </row>
    <row r="4" spans="1:18" s="1" customFormat="1" ht="19.5" customHeight="1">
      <c r="A4" s="588" t="s">
        <v>29</v>
      </c>
      <c r="B4" s="4"/>
      <c r="C4" s="4"/>
      <c r="D4" s="4"/>
      <c r="E4" s="4"/>
      <c r="F4" s="4"/>
      <c r="G4" s="4"/>
      <c r="H4" s="4"/>
      <c r="I4" s="4"/>
      <c r="J4" s="4"/>
      <c r="K4" s="4"/>
      <c r="L4" s="4"/>
      <c r="M4" s="4"/>
      <c r="N4" s="4"/>
      <c r="O4" s="4"/>
      <c r="P4" s="4"/>
      <c r="Q4" s="4"/>
      <c r="R4" s="567" t="s">
        <v>904</v>
      </c>
    </row>
    <row r="5" s="1" customFormat="1" ht="16.5" customHeight="1">
      <c r="A5" s="58"/>
    </row>
    <row r="6" ht="15" customHeight="1"/>
    <row r="7" spans="1:2" ht="17.25" customHeight="1">
      <c r="A7" s="6" t="s">
        <v>620</v>
      </c>
      <c r="B7" s="7" t="s">
        <v>621</v>
      </c>
    </row>
    <row r="8" spans="1:2" ht="17.25" customHeight="1">
      <c r="A8" s="5"/>
      <c r="B8" s="9" t="s">
        <v>622</v>
      </c>
    </row>
    <row r="9" spans="1:2" ht="17.25" customHeight="1">
      <c r="A9" s="5"/>
      <c r="B9" s="9" t="s">
        <v>623</v>
      </c>
    </row>
    <row r="10" spans="1:18" ht="17.25" customHeight="1">
      <c r="A10" s="58"/>
      <c r="B10" s="6"/>
      <c r="R10" s="459" t="s">
        <v>802</v>
      </c>
    </row>
    <row r="11" spans="1:18" s="15" customFormat="1" ht="17.25" customHeight="1">
      <c r="A11" s="469"/>
      <c r="B11" s="469"/>
      <c r="C11" s="914" t="s">
        <v>624</v>
      </c>
      <c r="D11" s="917"/>
      <c r="E11" s="919"/>
      <c r="F11" s="919"/>
      <c r="G11" s="919"/>
      <c r="H11" s="919"/>
      <c r="I11" s="919"/>
      <c r="J11" s="920"/>
      <c r="K11" s="921" t="s">
        <v>625</v>
      </c>
      <c r="L11" s="735"/>
      <c r="M11" s="735"/>
      <c r="N11" s="735"/>
      <c r="O11" s="735"/>
      <c r="P11" s="735"/>
      <c r="Q11" s="735"/>
      <c r="R11" s="735"/>
    </row>
    <row r="12" spans="1:18" s="15" customFormat="1" ht="41.25" customHeight="1">
      <c r="A12" s="922" t="s">
        <v>626</v>
      </c>
      <c r="B12" s="923"/>
      <c r="C12" s="924" t="s">
        <v>127</v>
      </c>
      <c r="D12" s="925"/>
      <c r="E12" s="926" t="s">
        <v>627</v>
      </c>
      <c r="F12" s="927"/>
      <c r="G12" s="927"/>
      <c r="H12" s="928"/>
      <c r="I12" s="929" t="s">
        <v>521</v>
      </c>
      <c r="J12" s="930"/>
      <c r="K12" s="924" t="s">
        <v>127</v>
      </c>
      <c r="L12" s="925"/>
      <c r="M12" s="926" t="s">
        <v>627</v>
      </c>
      <c r="N12" s="927"/>
      <c r="O12" s="927"/>
      <c r="P12" s="928"/>
      <c r="Q12" s="929" t="s">
        <v>521</v>
      </c>
      <c r="R12" s="933"/>
    </row>
    <row r="13" spans="1:18" s="15" customFormat="1" ht="15" customHeight="1">
      <c r="A13" s="851" t="s">
        <v>628</v>
      </c>
      <c r="B13" s="851"/>
      <c r="C13" s="913" t="s">
        <v>129</v>
      </c>
      <c r="D13" s="908"/>
      <c r="E13" s="916" t="s">
        <v>630</v>
      </c>
      <c r="F13" s="917"/>
      <c r="G13" s="914" t="s">
        <v>631</v>
      </c>
      <c r="H13" s="917"/>
      <c r="I13" s="905" t="s">
        <v>632</v>
      </c>
      <c r="J13" s="912"/>
      <c r="K13" s="913" t="s">
        <v>129</v>
      </c>
      <c r="L13" s="908"/>
      <c r="M13" s="914" t="s">
        <v>630</v>
      </c>
      <c r="N13" s="917"/>
      <c r="O13" s="914" t="s">
        <v>631</v>
      </c>
      <c r="P13" s="935"/>
      <c r="Q13" s="905" t="s">
        <v>632</v>
      </c>
      <c r="R13" s="906"/>
    </row>
    <row r="14" spans="1:18" s="94" customFormat="1" ht="15" customHeight="1">
      <c r="A14" s="907" t="s">
        <v>633</v>
      </c>
      <c r="B14" s="934"/>
      <c r="C14" s="470"/>
      <c r="D14" s="471"/>
      <c r="E14" s="909" t="s">
        <v>634</v>
      </c>
      <c r="F14" s="909"/>
      <c r="G14" s="910" t="s">
        <v>635</v>
      </c>
      <c r="H14" s="909"/>
      <c r="I14" s="910" t="s">
        <v>636</v>
      </c>
      <c r="J14" s="911"/>
      <c r="K14" s="470"/>
      <c r="L14" s="471"/>
      <c r="M14" s="910" t="s">
        <v>634</v>
      </c>
      <c r="N14" s="909"/>
      <c r="O14" s="910" t="s">
        <v>635</v>
      </c>
      <c r="P14" s="909"/>
      <c r="Q14" s="910" t="s">
        <v>636</v>
      </c>
      <c r="R14" s="909"/>
    </row>
    <row r="15" spans="3:18" s="94" customFormat="1" ht="15" customHeight="1">
      <c r="C15" s="419"/>
      <c r="D15" s="420"/>
      <c r="E15" s="904" t="s">
        <v>17</v>
      </c>
      <c r="F15" s="903"/>
      <c r="G15" s="902" t="s">
        <v>637</v>
      </c>
      <c r="H15" s="903"/>
      <c r="I15" s="902" t="s">
        <v>530</v>
      </c>
      <c r="J15" s="903"/>
      <c r="K15" s="419"/>
      <c r="L15" s="420"/>
      <c r="M15" s="902" t="s">
        <v>17</v>
      </c>
      <c r="N15" s="903"/>
      <c r="O15" s="902" t="s">
        <v>637</v>
      </c>
      <c r="P15" s="903"/>
      <c r="Q15" s="902" t="s">
        <v>530</v>
      </c>
      <c r="R15" s="904"/>
    </row>
    <row r="16" spans="1:18" s="15" customFormat="1" ht="15" customHeight="1">
      <c r="A16" s="735">
        <v>1</v>
      </c>
      <c r="B16" s="735"/>
      <c r="C16" s="936">
        <v>2</v>
      </c>
      <c r="D16" s="937"/>
      <c r="E16" s="719">
        <v>3</v>
      </c>
      <c r="F16" s="735"/>
      <c r="G16" s="719">
        <v>4</v>
      </c>
      <c r="H16" s="735"/>
      <c r="I16" s="719">
        <v>5</v>
      </c>
      <c r="J16" s="735"/>
      <c r="K16" s="719">
        <v>6</v>
      </c>
      <c r="L16" s="735"/>
      <c r="M16" s="719">
        <v>7</v>
      </c>
      <c r="N16" s="735"/>
      <c r="O16" s="719">
        <v>8</v>
      </c>
      <c r="P16" s="735"/>
      <c r="Q16" s="719">
        <v>9</v>
      </c>
      <c r="R16" s="735"/>
    </row>
    <row r="17" spans="1:2" ht="7.5" customHeight="1">
      <c r="A17" s="1"/>
      <c r="B17" s="1"/>
    </row>
    <row r="18" spans="1:18" s="212" customFormat="1" ht="17.25" customHeight="1">
      <c r="A18" s="162">
        <v>2000</v>
      </c>
      <c r="B18" s="220"/>
      <c r="C18" s="472">
        <v>1018055</v>
      </c>
      <c r="E18" s="212">
        <v>75296</v>
      </c>
      <c r="G18" s="212">
        <v>228805</v>
      </c>
      <c r="I18" s="212">
        <v>713954</v>
      </c>
      <c r="K18" s="472">
        <v>1014967</v>
      </c>
      <c r="M18" s="212">
        <v>77294</v>
      </c>
      <c r="O18" s="212">
        <v>223310</v>
      </c>
      <c r="Q18" s="212">
        <v>714363</v>
      </c>
      <c r="R18" s="220"/>
    </row>
    <row r="19" spans="1:18" s="212" customFormat="1" ht="17.25" customHeight="1">
      <c r="A19" s="162">
        <v>2001</v>
      </c>
      <c r="B19" s="220"/>
      <c r="C19" s="472">
        <v>1104905</v>
      </c>
      <c r="E19" s="212">
        <v>44651</v>
      </c>
      <c r="G19" s="212">
        <v>227384</v>
      </c>
      <c r="I19" s="212">
        <v>832870</v>
      </c>
      <c r="K19" s="472">
        <v>1103906</v>
      </c>
      <c r="M19" s="212">
        <v>45026</v>
      </c>
      <c r="O19" s="212">
        <v>226929</v>
      </c>
      <c r="Q19" s="212">
        <v>831951</v>
      </c>
      <c r="R19" s="220"/>
    </row>
    <row r="20" spans="1:18" s="121" customFormat="1" ht="7.5" customHeight="1">
      <c r="A20" s="164"/>
      <c r="B20" s="164"/>
      <c r="R20" s="164"/>
    </row>
    <row r="21" spans="1:18" s="212" customFormat="1" ht="18" customHeight="1">
      <c r="A21" s="79">
        <v>2001</v>
      </c>
      <c r="B21" s="78" t="s">
        <v>290</v>
      </c>
      <c r="C21" s="125">
        <v>93313</v>
      </c>
      <c r="D21" s="146"/>
      <c r="E21" s="146">
        <v>4295</v>
      </c>
      <c r="F21" s="146"/>
      <c r="G21" s="146">
        <v>19854</v>
      </c>
      <c r="H21" s="146"/>
      <c r="I21" s="146">
        <v>69164</v>
      </c>
      <c r="J21" s="146"/>
      <c r="K21" s="146">
        <v>91157</v>
      </c>
      <c r="L21" s="146"/>
      <c r="M21" s="146">
        <v>4357</v>
      </c>
      <c r="N21" s="146"/>
      <c r="O21" s="146">
        <v>19728</v>
      </c>
      <c r="P21" s="146"/>
      <c r="Q21" s="146">
        <v>67072</v>
      </c>
      <c r="R21" s="220"/>
    </row>
    <row r="22" spans="1:18" s="212" customFormat="1" ht="18" customHeight="1">
      <c r="A22" s="452"/>
      <c r="B22" s="78" t="s">
        <v>291</v>
      </c>
      <c r="C22" s="125">
        <v>88310</v>
      </c>
      <c r="D22" s="146"/>
      <c r="E22" s="146">
        <v>3801</v>
      </c>
      <c r="F22" s="146"/>
      <c r="G22" s="146">
        <v>18687</v>
      </c>
      <c r="H22" s="146"/>
      <c r="I22" s="146">
        <v>65822</v>
      </c>
      <c r="J22" s="146"/>
      <c r="K22" s="146">
        <v>88068</v>
      </c>
      <c r="L22" s="146"/>
      <c r="M22" s="146">
        <v>3883</v>
      </c>
      <c r="N22" s="146"/>
      <c r="O22" s="146">
        <v>18558</v>
      </c>
      <c r="P22" s="146"/>
      <c r="Q22" s="146">
        <v>65627</v>
      </c>
      <c r="R22" s="220"/>
    </row>
    <row r="23" spans="1:18" s="212" customFormat="1" ht="18" customHeight="1">
      <c r="A23" s="452"/>
      <c r="B23" s="78" t="s">
        <v>292</v>
      </c>
      <c r="C23" s="125">
        <v>92064</v>
      </c>
      <c r="D23" s="146"/>
      <c r="E23" s="146">
        <v>3818</v>
      </c>
      <c r="F23" s="146"/>
      <c r="G23" s="146">
        <v>18936</v>
      </c>
      <c r="H23" s="146"/>
      <c r="I23" s="146">
        <v>69310</v>
      </c>
      <c r="J23" s="146"/>
      <c r="K23" s="146">
        <v>91653</v>
      </c>
      <c r="L23" s="146"/>
      <c r="M23" s="146">
        <v>3819</v>
      </c>
      <c r="N23" s="146"/>
      <c r="O23" s="146">
        <v>18881</v>
      </c>
      <c r="P23" s="146"/>
      <c r="Q23" s="146">
        <v>68953</v>
      </c>
      <c r="R23" s="220"/>
    </row>
    <row r="24" spans="1:18" s="212" customFormat="1" ht="18" customHeight="1">
      <c r="A24" s="452"/>
      <c r="B24" s="78" t="s">
        <v>21</v>
      </c>
      <c r="C24" s="125">
        <v>91419</v>
      </c>
      <c r="D24" s="146"/>
      <c r="E24" s="146">
        <v>3587</v>
      </c>
      <c r="F24" s="146"/>
      <c r="G24" s="146">
        <v>19326</v>
      </c>
      <c r="H24" s="146"/>
      <c r="I24" s="146">
        <v>68506</v>
      </c>
      <c r="J24" s="146"/>
      <c r="K24" s="146">
        <v>91848</v>
      </c>
      <c r="L24" s="146"/>
      <c r="M24" s="146">
        <v>3498</v>
      </c>
      <c r="N24" s="146"/>
      <c r="O24" s="146">
        <v>19322</v>
      </c>
      <c r="P24" s="146"/>
      <c r="Q24" s="146">
        <v>69028</v>
      </c>
      <c r="R24" s="220"/>
    </row>
    <row r="25" spans="1:18" s="212" customFormat="1" ht="18" customHeight="1">
      <c r="A25" s="452"/>
      <c r="B25" s="241" t="s">
        <v>22</v>
      </c>
      <c r="C25" s="125">
        <v>95593</v>
      </c>
      <c r="D25" s="146"/>
      <c r="E25" s="146">
        <v>3605</v>
      </c>
      <c r="F25" s="146"/>
      <c r="G25" s="146">
        <v>20142</v>
      </c>
      <c r="H25" s="146"/>
      <c r="I25" s="146">
        <v>71846</v>
      </c>
      <c r="J25" s="146"/>
      <c r="K25" s="146">
        <v>95469</v>
      </c>
      <c r="L25" s="146"/>
      <c r="M25" s="146">
        <v>3593</v>
      </c>
      <c r="N25" s="146"/>
      <c r="O25" s="146">
        <v>20082</v>
      </c>
      <c r="P25" s="146"/>
      <c r="Q25" s="146">
        <v>71794</v>
      </c>
      <c r="R25" s="220"/>
    </row>
    <row r="26" spans="1:18" s="212" customFormat="1" ht="18" customHeight="1">
      <c r="A26" s="452"/>
      <c r="B26" s="241" t="s">
        <v>23</v>
      </c>
      <c r="C26" s="125">
        <v>96719</v>
      </c>
      <c r="D26" s="146"/>
      <c r="E26" s="146">
        <v>3621</v>
      </c>
      <c r="F26" s="146"/>
      <c r="G26" s="146">
        <v>20788</v>
      </c>
      <c r="H26" s="146"/>
      <c r="I26" s="146">
        <v>72310</v>
      </c>
      <c r="J26" s="146"/>
      <c r="K26" s="146">
        <v>96762</v>
      </c>
      <c r="L26" s="146"/>
      <c r="M26" s="146">
        <v>3760</v>
      </c>
      <c r="N26" s="146"/>
      <c r="O26" s="146">
        <v>20637</v>
      </c>
      <c r="P26" s="146"/>
      <c r="Q26" s="146">
        <v>72365</v>
      </c>
      <c r="R26" s="220"/>
    </row>
    <row r="27" spans="1:18" s="212" customFormat="1" ht="18" customHeight="1">
      <c r="A27" s="452"/>
      <c r="B27" s="78" t="s">
        <v>24</v>
      </c>
      <c r="C27" s="125">
        <v>95598</v>
      </c>
      <c r="D27" s="146"/>
      <c r="E27" s="146">
        <v>3298</v>
      </c>
      <c r="F27" s="146"/>
      <c r="G27" s="146">
        <v>18151</v>
      </c>
      <c r="H27" s="146"/>
      <c r="I27" s="146">
        <v>74149</v>
      </c>
      <c r="J27" s="146"/>
      <c r="K27" s="146">
        <v>95815</v>
      </c>
      <c r="L27" s="146"/>
      <c r="M27" s="146">
        <v>3233</v>
      </c>
      <c r="N27" s="146"/>
      <c r="O27" s="146">
        <v>18342</v>
      </c>
      <c r="P27" s="146"/>
      <c r="Q27" s="146">
        <v>74240</v>
      </c>
      <c r="R27" s="220"/>
    </row>
    <row r="28" spans="1:18" s="212" customFormat="1" ht="18" customHeight="1">
      <c r="A28" s="452"/>
      <c r="B28" s="78" t="s">
        <v>25</v>
      </c>
      <c r="C28" s="146">
        <f>SUM(E28:I28)</f>
        <v>97220</v>
      </c>
      <c r="D28" s="146"/>
      <c r="E28" s="146">
        <v>3436</v>
      </c>
      <c r="F28" s="146"/>
      <c r="G28" s="146">
        <v>18666</v>
      </c>
      <c r="H28" s="146"/>
      <c r="I28" s="146">
        <v>75118</v>
      </c>
      <c r="J28" s="146"/>
      <c r="K28" s="146">
        <f>SUM(M28:Q28)</f>
        <v>96942</v>
      </c>
      <c r="L28" s="146"/>
      <c r="M28" s="146">
        <v>3458</v>
      </c>
      <c r="N28" s="146"/>
      <c r="O28" s="146">
        <v>18797</v>
      </c>
      <c r="P28" s="146"/>
      <c r="Q28" s="146">
        <v>74687</v>
      </c>
      <c r="R28" s="220"/>
    </row>
    <row r="29" spans="1:18" s="212" customFormat="1" ht="18" customHeight="1">
      <c r="A29" s="452"/>
      <c r="B29" s="78" t="s">
        <v>131</v>
      </c>
      <c r="C29" s="146">
        <f>SUM(E29:I29)</f>
        <v>98498</v>
      </c>
      <c r="D29" s="146"/>
      <c r="E29" s="146">
        <v>3931</v>
      </c>
      <c r="F29" s="146"/>
      <c r="G29" s="146">
        <v>19930</v>
      </c>
      <c r="H29" s="146"/>
      <c r="I29" s="146">
        <v>74637</v>
      </c>
      <c r="J29" s="146"/>
      <c r="K29" s="146">
        <f>SUM(M29:Q29)</f>
        <v>98655</v>
      </c>
      <c r="L29" s="146"/>
      <c r="M29" s="146">
        <v>3977</v>
      </c>
      <c r="N29" s="146"/>
      <c r="O29" s="146">
        <v>20003</v>
      </c>
      <c r="P29" s="146"/>
      <c r="Q29" s="146">
        <v>74675</v>
      </c>
      <c r="R29" s="220"/>
    </row>
    <row r="30" spans="1:18" s="212" customFormat="1" ht="18" customHeight="1">
      <c r="A30" s="452"/>
      <c r="B30" s="78" t="s">
        <v>132</v>
      </c>
      <c r="C30" s="146">
        <f>SUM(E30:I30)</f>
        <v>98615</v>
      </c>
      <c r="D30" s="146"/>
      <c r="E30" s="146">
        <v>3423</v>
      </c>
      <c r="F30" s="146"/>
      <c r="G30" s="146">
        <v>20826</v>
      </c>
      <c r="H30" s="146"/>
      <c r="I30" s="146">
        <v>74366</v>
      </c>
      <c r="J30" s="146"/>
      <c r="K30" s="146">
        <f>SUM(M30:Q30)</f>
        <v>101071</v>
      </c>
      <c r="L30" s="146"/>
      <c r="M30" s="146">
        <v>3349</v>
      </c>
      <c r="N30" s="146"/>
      <c r="O30" s="146">
        <v>21027</v>
      </c>
      <c r="P30" s="146"/>
      <c r="Q30" s="146">
        <v>76695</v>
      </c>
      <c r="R30" s="220"/>
    </row>
    <row r="31" spans="1:18" s="121" customFormat="1" ht="7.5" customHeight="1">
      <c r="A31" s="164"/>
      <c r="B31" s="164"/>
      <c r="R31" s="164"/>
    </row>
    <row r="32" spans="1:18" s="212" customFormat="1" ht="18" customHeight="1">
      <c r="A32" s="79">
        <v>2002</v>
      </c>
      <c r="B32" s="166" t="s">
        <v>708</v>
      </c>
      <c r="C32" s="146">
        <f>SUM(E32:I32)</f>
        <v>99981</v>
      </c>
      <c r="D32" s="146"/>
      <c r="E32" s="146">
        <v>3280</v>
      </c>
      <c r="F32" s="146"/>
      <c r="G32" s="146">
        <v>19300</v>
      </c>
      <c r="H32" s="146"/>
      <c r="I32" s="146">
        <v>77401</v>
      </c>
      <c r="J32" s="146"/>
      <c r="K32" s="146">
        <f>SUM(M32:Q32)</f>
        <v>100055</v>
      </c>
      <c r="M32" s="212">
        <v>3259</v>
      </c>
      <c r="O32" s="212">
        <v>19559</v>
      </c>
      <c r="Q32" s="212">
        <v>77237</v>
      </c>
      <c r="R32" s="220"/>
    </row>
    <row r="33" spans="1:18" s="212" customFormat="1" ht="18" customHeight="1">
      <c r="A33" s="79"/>
      <c r="B33" s="78" t="s">
        <v>134</v>
      </c>
      <c r="C33" s="146">
        <f>SUM(E33:I33)</f>
        <v>73997</v>
      </c>
      <c r="D33" s="146"/>
      <c r="E33" s="146">
        <v>2806</v>
      </c>
      <c r="F33" s="146"/>
      <c r="G33" s="146">
        <v>12398</v>
      </c>
      <c r="H33" s="146"/>
      <c r="I33" s="146">
        <v>58793</v>
      </c>
      <c r="J33" s="146"/>
      <c r="K33" s="146">
        <f>SUM(M33:Q33)</f>
        <v>74149</v>
      </c>
      <c r="M33" s="212">
        <v>2900</v>
      </c>
      <c r="O33" s="212">
        <v>12353</v>
      </c>
      <c r="Q33" s="212">
        <v>58896</v>
      </c>
      <c r="R33" s="220"/>
    </row>
    <row r="34" spans="1:18" s="212" customFormat="1" ht="18" customHeight="1">
      <c r="A34" s="79"/>
      <c r="B34" s="78" t="s">
        <v>290</v>
      </c>
      <c r="C34" s="146">
        <f>SUM(E34:I34)</f>
        <v>99669</v>
      </c>
      <c r="D34" s="146"/>
      <c r="E34" s="146">
        <v>3099</v>
      </c>
      <c r="F34" s="146"/>
      <c r="G34" s="146">
        <v>19091</v>
      </c>
      <c r="H34" s="146"/>
      <c r="I34" s="146">
        <v>77479</v>
      </c>
      <c r="J34" s="146"/>
      <c r="K34" s="146">
        <f>SUM(M34:Q34)</f>
        <v>101116</v>
      </c>
      <c r="M34" s="212">
        <v>3098</v>
      </c>
      <c r="O34" s="212">
        <v>19293</v>
      </c>
      <c r="Q34" s="212">
        <v>78725</v>
      </c>
      <c r="R34" s="220"/>
    </row>
    <row r="35" spans="1:18" s="84" customFormat="1" ht="18.75" customHeight="1">
      <c r="A35" s="242"/>
      <c r="B35" s="68" t="s">
        <v>3</v>
      </c>
      <c r="C35" s="123">
        <f>SUM(C32:C34)</f>
        <v>273647</v>
      </c>
      <c r="D35" s="123"/>
      <c r="E35" s="123">
        <f>SUM(E32:E34)</f>
        <v>9185</v>
      </c>
      <c r="F35" s="123"/>
      <c r="G35" s="123">
        <f>SUM(G32:G34)</f>
        <v>50789</v>
      </c>
      <c r="H35" s="123"/>
      <c r="I35" s="123">
        <f>SUM(I32:I34)</f>
        <v>213673</v>
      </c>
      <c r="J35" s="123"/>
      <c r="K35" s="123">
        <f>SUM(K32:K34)</f>
        <v>275320</v>
      </c>
      <c r="L35" s="123"/>
      <c r="M35" s="123">
        <f>SUM(M32:M34)</f>
        <v>9257</v>
      </c>
      <c r="N35" s="123"/>
      <c r="O35" s="123">
        <f>SUM(O32:O34)</f>
        <v>51205</v>
      </c>
      <c r="P35" s="123"/>
      <c r="Q35" s="123">
        <f>SUM(Q32:Q34)</f>
        <v>214858</v>
      </c>
      <c r="R35" s="123"/>
    </row>
    <row r="36" spans="1:18" s="121" customFormat="1" ht="8.25" customHeight="1">
      <c r="A36" s="222"/>
      <c r="B36" s="286"/>
      <c r="C36" s="222"/>
      <c r="D36" s="222"/>
      <c r="E36" s="222"/>
      <c r="F36" s="222"/>
      <c r="G36" s="222"/>
      <c r="H36" s="222"/>
      <c r="I36" s="222"/>
      <c r="J36" s="222"/>
      <c r="K36" s="222"/>
      <c r="L36" s="222"/>
      <c r="M36" s="222"/>
      <c r="N36" s="222"/>
      <c r="O36" s="222"/>
      <c r="P36" s="222"/>
      <c r="Q36" s="222"/>
      <c r="R36" s="222"/>
    </row>
    <row r="37" spans="1:18" ht="13.5" customHeight="1">
      <c r="A37" s="15"/>
      <c r="B37" s="15"/>
      <c r="C37" s="15"/>
      <c r="D37" s="15"/>
      <c r="E37" s="15"/>
      <c r="F37" s="15"/>
      <c r="G37" s="15"/>
      <c r="H37" s="15"/>
      <c r="I37" s="15"/>
      <c r="J37" s="15"/>
      <c r="K37" s="15"/>
      <c r="L37" s="15"/>
      <c r="M37" s="15"/>
      <c r="N37" s="15"/>
      <c r="O37" s="15"/>
      <c r="P37" s="15"/>
      <c r="Q37" s="15"/>
      <c r="R37" s="8"/>
    </row>
    <row r="38" spans="1:18" ht="12.75" customHeight="1">
      <c r="A38" s="15"/>
      <c r="B38" s="15"/>
      <c r="C38" s="15"/>
      <c r="D38" s="15"/>
      <c r="E38" s="15"/>
      <c r="F38" s="15"/>
      <c r="G38" s="15"/>
      <c r="H38" s="15"/>
      <c r="I38" s="15"/>
      <c r="J38" s="15"/>
      <c r="K38" s="15"/>
      <c r="L38" s="15"/>
      <c r="M38" s="15"/>
      <c r="N38" s="15"/>
      <c r="O38" s="15"/>
      <c r="P38" s="15"/>
      <c r="Q38" s="15"/>
      <c r="R38" s="8"/>
    </row>
    <row r="39" spans="1:2" ht="18" customHeight="1">
      <c r="A39" s="6" t="s">
        <v>638</v>
      </c>
      <c r="B39" s="473" t="s">
        <v>639</v>
      </c>
    </row>
    <row r="40" spans="1:2" ht="17.25" customHeight="1">
      <c r="A40" s="5" t="s">
        <v>34</v>
      </c>
      <c r="B40" s="2" t="s">
        <v>640</v>
      </c>
    </row>
    <row r="41" spans="1:2" ht="17.25" customHeight="1">
      <c r="A41" s="5"/>
      <c r="B41" s="9" t="s">
        <v>641</v>
      </c>
    </row>
    <row r="42" spans="1:18" ht="15" customHeight="1">
      <c r="A42" s="58"/>
      <c r="B42" s="6"/>
      <c r="R42" s="459" t="s">
        <v>802</v>
      </c>
    </row>
    <row r="43" spans="1:18" s="15" customFormat="1" ht="17.25" customHeight="1">
      <c r="A43" s="469"/>
      <c r="B43" s="469"/>
      <c r="C43" s="918" t="s">
        <v>624</v>
      </c>
      <c r="D43" s="919"/>
      <c r="E43" s="919"/>
      <c r="F43" s="919"/>
      <c r="G43" s="919"/>
      <c r="H43" s="919"/>
      <c r="I43" s="919"/>
      <c r="J43" s="920"/>
      <c r="K43" s="921" t="s">
        <v>625</v>
      </c>
      <c r="L43" s="735"/>
      <c r="M43" s="735"/>
      <c r="N43" s="735"/>
      <c r="O43" s="735"/>
      <c r="P43" s="735"/>
      <c r="Q43" s="735"/>
      <c r="R43" s="735"/>
    </row>
    <row r="44" spans="1:18" s="15" customFormat="1" ht="42" customHeight="1">
      <c r="A44" s="922" t="s">
        <v>626</v>
      </c>
      <c r="B44" s="923"/>
      <c r="C44" s="924" t="s">
        <v>127</v>
      </c>
      <c r="D44" s="925"/>
      <c r="E44" s="926" t="s">
        <v>627</v>
      </c>
      <c r="F44" s="927"/>
      <c r="G44" s="927"/>
      <c r="H44" s="928"/>
      <c r="I44" s="929" t="s">
        <v>521</v>
      </c>
      <c r="J44" s="930"/>
      <c r="K44" s="924" t="s">
        <v>127</v>
      </c>
      <c r="L44" s="925"/>
      <c r="M44" s="931" t="s">
        <v>627</v>
      </c>
      <c r="N44" s="926"/>
      <c r="O44" s="926"/>
      <c r="P44" s="932"/>
      <c r="Q44" s="929" t="s">
        <v>521</v>
      </c>
      <c r="R44" s="933"/>
    </row>
    <row r="45" spans="1:18" s="15" customFormat="1" ht="15" customHeight="1">
      <c r="A45" s="851" t="s">
        <v>628</v>
      </c>
      <c r="B45" s="851"/>
      <c r="C45" s="913" t="s">
        <v>129</v>
      </c>
      <c r="D45" s="908"/>
      <c r="E45" s="916" t="s">
        <v>630</v>
      </c>
      <c r="F45" s="917"/>
      <c r="G45" s="914" t="s">
        <v>631</v>
      </c>
      <c r="H45" s="917"/>
      <c r="I45" s="905" t="s">
        <v>632</v>
      </c>
      <c r="J45" s="912"/>
      <c r="K45" s="913" t="s">
        <v>129</v>
      </c>
      <c r="L45" s="908"/>
      <c r="M45" s="914" t="s">
        <v>630</v>
      </c>
      <c r="N45" s="915"/>
      <c r="O45" s="914" t="s">
        <v>631</v>
      </c>
      <c r="P45" s="915"/>
      <c r="Q45" s="905" t="s">
        <v>632</v>
      </c>
      <c r="R45" s="906"/>
    </row>
    <row r="46" spans="1:18" s="94" customFormat="1" ht="15" customHeight="1">
      <c r="A46" s="907" t="s">
        <v>633</v>
      </c>
      <c r="B46" s="908"/>
      <c r="C46" s="470"/>
      <c r="D46" s="471"/>
      <c r="E46" s="909" t="s">
        <v>634</v>
      </c>
      <c r="F46" s="909"/>
      <c r="G46" s="910" t="s">
        <v>635</v>
      </c>
      <c r="H46" s="909"/>
      <c r="I46" s="910" t="s">
        <v>636</v>
      </c>
      <c r="J46" s="911"/>
      <c r="K46" s="470"/>
      <c r="L46" s="471"/>
      <c r="M46" s="910" t="s">
        <v>634</v>
      </c>
      <c r="N46" s="911"/>
      <c r="O46" s="910" t="s">
        <v>635</v>
      </c>
      <c r="P46" s="911"/>
      <c r="Q46" s="910" t="s">
        <v>636</v>
      </c>
      <c r="R46" s="909"/>
    </row>
    <row r="47" spans="3:18" s="94" customFormat="1" ht="15" customHeight="1">
      <c r="C47" s="419"/>
      <c r="D47" s="420"/>
      <c r="E47" s="904" t="s">
        <v>17</v>
      </c>
      <c r="F47" s="903"/>
      <c r="G47" s="902" t="s">
        <v>637</v>
      </c>
      <c r="H47" s="903"/>
      <c r="I47" s="902" t="s">
        <v>530</v>
      </c>
      <c r="J47" s="903"/>
      <c r="K47" s="419"/>
      <c r="L47" s="420"/>
      <c r="M47" s="902" t="s">
        <v>17</v>
      </c>
      <c r="N47" s="903"/>
      <c r="O47" s="902" t="s">
        <v>637</v>
      </c>
      <c r="P47" s="903"/>
      <c r="Q47" s="902" t="s">
        <v>530</v>
      </c>
      <c r="R47" s="904"/>
    </row>
    <row r="48" spans="1:18" s="15" customFormat="1" ht="15" customHeight="1">
      <c r="A48" s="735">
        <v>1</v>
      </c>
      <c r="B48" s="735"/>
      <c r="C48" s="719">
        <v>2</v>
      </c>
      <c r="D48" s="735"/>
      <c r="E48" s="719">
        <v>3</v>
      </c>
      <c r="F48" s="735"/>
      <c r="G48" s="719">
        <v>4</v>
      </c>
      <c r="H48" s="735"/>
      <c r="I48" s="719">
        <v>5</v>
      </c>
      <c r="J48" s="735"/>
      <c r="K48" s="719">
        <v>6</v>
      </c>
      <c r="L48" s="735"/>
      <c r="M48" s="719">
        <v>7</v>
      </c>
      <c r="N48" s="735"/>
      <c r="O48" s="719">
        <v>8</v>
      </c>
      <c r="P48" s="735"/>
      <c r="Q48" s="719">
        <v>9</v>
      </c>
      <c r="R48" s="735"/>
    </row>
    <row r="49" spans="1:2" ht="6.75" customHeight="1">
      <c r="A49" s="1"/>
      <c r="B49" s="1"/>
    </row>
    <row r="50" spans="1:18" s="212" customFormat="1" ht="18" customHeight="1">
      <c r="A50" s="79">
        <v>2000</v>
      </c>
      <c r="B50" s="220"/>
      <c r="C50" s="212">
        <v>6767</v>
      </c>
      <c r="E50" s="212">
        <v>2248</v>
      </c>
      <c r="G50" s="212">
        <v>612</v>
      </c>
      <c r="I50" s="212">
        <v>3907</v>
      </c>
      <c r="K50" s="212">
        <v>12739</v>
      </c>
      <c r="M50" s="212">
        <v>2622</v>
      </c>
      <c r="O50" s="212">
        <v>1369</v>
      </c>
      <c r="Q50" s="212">
        <v>8748</v>
      </c>
      <c r="R50" s="220"/>
    </row>
    <row r="51" spans="1:18" s="121" customFormat="1" ht="18" customHeight="1">
      <c r="A51" s="79">
        <v>2001</v>
      </c>
      <c r="B51" s="219"/>
      <c r="C51" s="146">
        <v>12845</v>
      </c>
      <c r="D51" s="146"/>
      <c r="E51" s="146">
        <v>7865</v>
      </c>
      <c r="F51" s="146"/>
      <c r="G51" s="146">
        <v>1633</v>
      </c>
      <c r="H51" s="146"/>
      <c r="I51" s="146">
        <v>3347</v>
      </c>
      <c r="J51" s="146"/>
      <c r="K51" s="146">
        <v>16700</v>
      </c>
      <c r="L51" s="146"/>
      <c r="M51" s="146">
        <v>7512</v>
      </c>
      <c r="N51" s="146"/>
      <c r="O51" s="146">
        <v>2021</v>
      </c>
      <c r="P51" s="146"/>
      <c r="Q51" s="146">
        <v>7167</v>
      </c>
      <c r="R51" s="136"/>
    </row>
    <row r="52" spans="1:18" s="121" customFormat="1" ht="7.5" customHeight="1">
      <c r="A52" s="164"/>
      <c r="B52" s="164"/>
      <c r="R52" s="164"/>
    </row>
    <row r="53" spans="1:18" s="212" customFormat="1" ht="18" customHeight="1">
      <c r="A53" s="79">
        <v>2001</v>
      </c>
      <c r="B53" s="78" t="s">
        <v>290</v>
      </c>
      <c r="C53" s="212">
        <v>820</v>
      </c>
      <c r="D53" s="146"/>
      <c r="E53" s="146">
        <v>432</v>
      </c>
      <c r="F53" s="146"/>
      <c r="G53" s="146">
        <v>62</v>
      </c>
      <c r="H53" s="146"/>
      <c r="I53" s="146">
        <v>326</v>
      </c>
      <c r="J53" s="146"/>
      <c r="K53" s="212">
        <v>1329</v>
      </c>
      <c r="L53" s="146"/>
      <c r="M53" s="146">
        <v>470</v>
      </c>
      <c r="N53" s="146"/>
      <c r="O53" s="146">
        <v>140</v>
      </c>
      <c r="P53" s="146"/>
      <c r="Q53" s="146">
        <v>719</v>
      </c>
      <c r="R53" s="220"/>
    </row>
    <row r="54" spans="1:18" s="212" customFormat="1" ht="18" customHeight="1">
      <c r="A54" s="452"/>
      <c r="B54" s="78" t="s">
        <v>291</v>
      </c>
      <c r="C54" s="212">
        <v>834</v>
      </c>
      <c r="D54" s="146"/>
      <c r="E54" s="146">
        <v>485</v>
      </c>
      <c r="F54" s="146"/>
      <c r="G54" s="146">
        <v>43</v>
      </c>
      <c r="H54" s="146"/>
      <c r="I54" s="146">
        <v>306</v>
      </c>
      <c r="J54" s="146"/>
      <c r="K54" s="212">
        <v>1538</v>
      </c>
      <c r="L54" s="146"/>
      <c r="M54" s="146">
        <v>537</v>
      </c>
      <c r="N54" s="146"/>
      <c r="O54" s="146">
        <v>102</v>
      </c>
      <c r="P54" s="146"/>
      <c r="Q54" s="146">
        <v>899</v>
      </c>
      <c r="R54" s="220"/>
    </row>
    <row r="55" spans="1:18" s="212" customFormat="1" ht="18" customHeight="1">
      <c r="A55" s="452"/>
      <c r="B55" s="78" t="s">
        <v>292</v>
      </c>
      <c r="C55" s="212">
        <v>842</v>
      </c>
      <c r="D55" s="146"/>
      <c r="E55" s="146">
        <v>506</v>
      </c>
      <c r="F55" s="146"/>
      <c r="G55" s="146">
        <v>26</v>
      </c>
      <c r="H55" s="146"/>
      <c r="I55" s="146">
        <v>310</v>
      </c>
      <c r="J55" s="146"/>
      <c r="K55" s="212">
        <v>1149</v>
      </c>
      <c r="L55" s="146"/>
      <c r="M55" s="146">
        <v>501</v>
      </c>
      <c r="N55" s="146"/>
      <c r="O55" s="146">
        <v>67</v>
      </c>
      <c r="P55" s="146"/>
      <c r="Q55" s="146">
        <v>581</v>
      </c>
      <c r="R55" s="220"/>
    </row>
    <row r="56" spans="1:18" s="212" customFormat="1" ht="18" customHeight="1">
      <c r="A56" s="452"/>
      <c r="B56" s="78" t="s">
        <v>21</v>
      </c>
      <c r="C56" s="212">
        <v>829</v>
      </c>
      <c r="D56" s="146"/>
      <c r="E56" s="146">
        <v>581</v>
      </c>
      <c r="F56" s="146"/>
      <c r="G56" s="146">
        <v>23</v>
      </c>
      <c r="H56" s="146"/>
      <c r="I56" s="146">
        <v>225</v>
      </c>
      <c r="J56" s="146"/>
      <c r="K56" s="212">
        <v>1053</v>
      </c>
      <c r="L56" s="146"/>
      <c r="M56" s="146">
        <v>556</v>
      </c>
      <c r="N56" s="146"/>
      <c r="O56" s="146">
        <v>67</v>
      </c>
      <c r="P56" s="146"/>
      <c r="Q56" s="146">
        <v>430</v>
      </c>
      <c r="R56" s="220"/>
    </row>
    <row r="57" spans="1:18" s="212" customFormat="1" ht="18" customHeight="1">
      <c r="A57" s="452"/>
      <c r="B57" s="241" t="s">
        <v>22</v>
      </c>
      <c r="C57" s="212">
        <v>1063</v>
      </c>
      <c r="D57" s="146"/>
      <c r="E57" s="146">
        <v>842</v>
      </c>
      <c r="F57" s="146"/>
      <c r="G57" s="146">
        <v>17</v>
      </c>
      <c r="H57" s="146"/>
      <c r="I57" s="146">
        <v>204</v>
      </c>
      <c r="J57" s="146"/>
      <c r="K57" s="212">
        <v>1286</v>
      </c>
      <c r="L57" s="146"/>
      <c r="M57" s="146">
        <v>791</v>
      </c>
      <c r="N57" s="146"/>
      <c r="O57" s="146">
        <v>55</v>
      </c>
      <c r="P57" s="146"/>
      <c r="Q57" s="146">
        <v>440</v>
      </c>
      <c r="R57" s="220"/>
    </row>
    <row r="58" spans="1:18" s="212" customFormat="1" ht="18" customHeight="1">
      <c r="A58" s="452"/>
      <c r="B58" s="241" t="s">
        <v>23</v>
      </c>
      <c r="C58" s="212">
        <v>1360</v>
      </c>
      <c r="D58" s="146"/>
      <c r="E58" s="146">
        <v>901</v>
      </c>
      <c r="F58" s="146"/>
      <c r="G58" s="146">
        <v>121</v>
      </c>
      <c r="H58" s="146"/>
      <c r="I58" s="146">
        <v>338</v>
      </c>
      <c r="J58" s="146"/>
      <c r="K58" s="212">
        <v>1638</v>
      </c>
      <c r="L58" s="146"/>
      <c r="M58" s="146">
        <v>873</v>
      </c>
      <c r="N58" s="146"/>
      <c r="O58" s="146">
        <v>154</v>
      </c>
      <c r="P58" s="146"/>
      <c r="Q58" s="146">
        <v>611</v>
      </c>
      <c r="R58" s="220"/>
    </row>
    <row r="59" spans="1:18" s="212" customFormat="1" ht="18" customHeight="1">
      <c r="A59" s="452"/>
      <c r="B59" s="78" t="s">
        <v>24</v>
      </c>
      <c r="C59" s="212">
        <v>1319</v>
      </c>
      <c r="D59" s="146"/>
      <c r="E59" s="146">
        <v>811</v>
      </c>
      <c r="F59" s="146"/>
      <c r="G59" s="146">
        <v>286</v>
      </c>
      <c r="H59" s="146"/>
      <c r="I59" s="146">
        <v>222</v>
      </c>
      <c r="J59" s="146"/>
      <c r="K59" s="212">
        <v>1517</v>
      </c>
      <c r="L59" s="146"/>
      <c r="M59" s="146">
        <v>704</v>
      </c>
      <c r="N59" s="146"/>
      <c r="O59" s="146">
        <v>301</v>
      </c>
      <c r="P59" s="146"/>
      <c r="Q59" s="146">
        <v>512</v>
      </c>
      <c r="R59" s="220"/>
    </row>
    <row r="60" spans="1:18" s="212" customFormat="1" ht="18" customHeight="1">
      <c r="A60" s="452"/>
      <c r="B60" s="78" t="s">
        <v>25</v>
      </c>
      <c r="C60" s="212">
        <f>SUM(E60:I60)</f>
        <v>1480</v>
      </c>
      <c r="D60" s="146"/>
      <c r="E60" s="146">
        <v>892</v>
      </c>
      <c r="F60" s="146"/>
      <c r="G60" s="146">
        <v>278</v>
      </c>
      <c r="H60" s="146"/>
      <c r="I60" s="146">
        <v>310</v>
      </c>
      <c r="J60" s="146"/>
      <c r="K60" s="212">
        <f>SUM(M60:Q60)</f>
        <v>1724</v>
      </c>
      <c r="L60" s="146"/>
      <c r="M60" s="146">
        <v>815</v>
      </c>
      <c r="N60" s="146"/>
      <c r="O60" s="146">
        <v>284</v>
      </c>
      <c r="P60" s="146"/>
      <c r="Q60" s="146">
        <v>625</v>
      </c>
      <c r="R60" s="220"/>
    </row>
    <row r="61" spans="1:18" s="212" customFormat="1" ht="18" customHeight="1">
      <c r="A61" s="452"/>
      <c r="B61" s="78" t="s">
        <v>131</v>
      </c>
      <c r="C61" s="212">
        <f>SUM(E61:I61)</f>
        <v>1502</v>
      </c>
      <c r="D61" s="146"/>
      <c r="E61" s="146">
        <v>877</v>
      </c>
      <c r="F61" s="146"/>
      <c r="G61" s="146">
        <v>324</v>
      </c>
      <c r="H61" s="146"/>
      <c r="I61" s="146">
        <v>301</v>
      </c>
      <c r="J61" s="146"/>
      <c r="K61" s="212">
        <f>SUM(M61:Q61)</f>
        <v>1640</v>
      </c>
      <c r="L61" s="146"/>
      <c r="M61" s="146">
        <v>725</v>
      </c>
      <c r="N61" s="146"/>
      <c r="O61" s="146">
        <v>316</v>
      </c>
      <c r="P61" s="146"/>
      <c r="Q61" s="146">
        <v>599</v>
      </c>
      <c r="R61" s="220"/>
    </row>
    <row r="62" spans="1:18" s="212" customFormat="1" ht="18" customHeight="1">
      <c r="A62" s="452"/>
      <c r="B62" s="78" t="s">
        <v>132</v>
      </c>
      <c r="C62" s="212">
        <f>SUM(E62:I62)</f>
        <v>1472</v>
      </c>
      <c r="D62" s="146"/>
      <c r="E62" s="146">
        <v>831</v>
      </c>
      <c r="F62" s="146"/>
      <c r="G62" s="146">
        <v>400</v>
      </c>
      <c r="H62" s="146"/>
      <c r="I62" s="146">
        <v>241</v>
      </c>
      <c r="J62" s="146"/>
      <c r="K62" s="212">
        <f>SUM(M62:Q62)</f>
        <v>1548</v>
      </c>
      <c r="L62" s="146"/>
      <c r="M62" s="146">
        <v>708</v>
      </c>
      <c r="N62" s="146"/>
      <c r="O62" s="146">
        <v>327</v>
      </c>
      <c r="P62" s="146"/>
      <c r="Q62" s="146">
        <v>513</v>
      </c>
      <c r="R62" s="220"/>
    </row>
    <row r="63" spans="1:18" s="121" customFormat="1" ht="7.5" customHeight="1">
      <c r="A63" s="164"/>
      <c r="B63" s="164"/>
      <c r="R63" s="164"/>
    </row>
    <row r="64" spans="1:18" s="212" customFormat="1" ht="18" customHeight="1">
      <c r="A64" s="79">
        <v>2002</v>
      </c>
      <c r="B64" s="166" t="s">
        <v>133</v>
      </c>
      <c r="C64" s="212">
        <f>SUM(E64:I64)</f>
        <v>2294</v>
      </c>
      <c r="D64" s="146"/>
      <c r="E64" s="146">
        <v>1058</v>
      </c>
      <c r="F64" s="146"/>
      <c r="G64" s="146">
        <v>777</v>
      </c>
      <c r="H64" s="146"/>
      <c r="I64" s="146">
        <v>459</v>
      </c>
      <c r="J64" s="146"/>
      <c r="K64" s="212">
        <f>SUM(M64:Q64)</f>
        <v>2417</v>
      </c>
      <c r="M64" s="212">
        <v>961</v>
      </c>
      <c r="O64" s="212">
        <v>788</v>
      </c>
      <c r="Q64" s="212">
        <v>668</v>
      </c>
      <c r="R64" s="220"/>
    </row>
    <row r="65" spans="1:18" s="212" customFormat="1" ht="18" customHeight="1">
      <c r="A65" s="79"/>
      <c r="B65" s="78" t="s">
        <v>134</v>
      </c>
      <c r="C65" s="212">
        <f>SUM(E65:I65)</f>
        <v>1941</v>
      </c>
      <c r="D65" s="146"/>
      <c r="E65" s="146">
        <v>1059</v>
      </c>
      <c r="F65" s="146"/>
      <c r="G65" s="146">
        <v>536</v>
      </c>
      <c r="H65" s="146"/>
      <c r="I65" s="146">
        <v>346</v>
      </c>
      <c r="J65" s="146"/>
      <c r="K65" s="212">
        <f>SUM(M65:Q65)</f>
        <v>2085</v>
      </c>
      <c r="M65" s="212">
        <v>1012</v>
      </c>
      <c r="O65" s="212">
        <v>557</v>
      </c>
      <c r="Q65" s="212">
        <v>516</v>
      </c>
      <c r="R65" s="220"/>
    </row>
    <row r="66" spans="1:18" s="212" customFormat="1" ht="18" customHeight="1">
      <c r="A66" s="79"/>
      <c r="B66" s="78" t="s">
        <v>290</v>
      </c>
      <c r="C66" s="212">
        <f>SUM(E66:I66)</f>
        <v>2020</v>
      </c>
      <c r="D66" s="146"/>
      <c r="E66" s="146">
        <v>1043</v>
      </c>
      <c r="F66" s="146"/>
      <c r="G66" s="146">
        <v>509</v>
      </c>
      <c r="H66" s="146"/>
      <c r="I66" s="146">
        <v>468</v>
      </c>
      <c r="J66" s="146"/>
      <c r="K66" s="212">
        <f>SUM(M66:Q66)</f>
        <v>2056</v>
      </c>
      <c r="M66" s="212">
        <v>1002</v>
      </c>
      <c r="O66" s="212">
        <v>453</v>
      </c>
      <c r="Q66" s="212">
        <v>601</v>
      </c>
      <c r="R66" s="220"/>
    </row>
    <row r="67" spans="1:18" s="84" customFormat="1" ht="18.75" customHeight="1">
      <c r="A67" s="242"/>
      <c r="B67" s="68" t="s">
        <v>3</v>
      </c>
      <c r="C67" s="123">
        <f>SUM(C64:C66)</f>
        <v>6255</v>
      </c>
      <c r="D67" s="123"/>
      <c r="E67" s="123">
        <f>SUM(E64:E66)</f>
        <v>3160</v>
      </c>
      <c r="F67" s="123"/>
      <c r="G67" s="123">
        <f>SUM(G64:G66)</f>
        <v>1822</v>
      </c>
      <c r="H67" s="123"/>
      <c r="I67" s="123">
        <f>SUM(I64:I66)</f>
        <v>1273</v>
      </c>
      <c r="J67" s="123"/>
      <c r="K67" s="123">
        <f>SUM(K64:K66)</f>
        <v>6558</v>
      </c>
      <c r="L67" s="123"/>
      <c r="M67" s="123">
        <f>SUM(M64:M66)</f>
        <v>2975</v>
      </c>
      <c r="N67" s="123"/>
      <c r="O67" s="123">
        <f>SUM(O64:O66)</f>
        <v>1798</v>
      </c>
      <c r="P67" s="123"/>
      <c r="Q67" s="123">
        <f>SUM(Q64:Q66)</f>
        <v>1785</v>
      </c>
      <c r="R67" s="123"/>
    </row>
    <row r="68" spans="1:18" s="121" customFormat="1" ht="8.25" customHeight="1">
      <c r="A68" s="222"/>
      <c r="B68" s="286"/>
      <c r="C68" s="222"/>
      <c r="D68" s="222"/>
      <c r="E68" s="222"/>
      <c r="F68" s="222"/>
      <c r="G68" s="222"/>
      <c r="H68" s="222"/>
      <c r="I68" s="222"/>
      <c r="J68" s="222"/>
      <c r="K68" s="222"/>
      <c r="L68" s="222"/>
      <c r="M68" s="222"/>
      <c r="N68" s="222"/>
      <c r="O68" s="222"/>
      <c r="P68" s="222"/>
      <c r="Q68" s="222"/>
      <c r="R68" s="222"/>
    </row>
  </sheetData>
  <mergeCells count="80">
    <mergeCell ref="O13:P13"/>
    <mergeCell ref="M15:N15"/>
    <mergeCell ref="Q16:R16"/>
    <mergeCell ref="C11:J11"/>
    <mergeCell ref="K11:R11"/>
    <mergeCell ref="Q13:R13"/>
    <mergeCell ref="C16:D16"/>
    <mergeCell ref="E16:F16"/>
    <mergeCell ref="G16:H16"/>
    <mergeCell ref="E15:F15"/>
    <mergeCell ref="Q15:R15"/>
    <mergeCell ref="M14:N14"/>
    <mergeCell ref="O14:P14"/>
    <mergeCell ref="Q14:R14"/>
    <mergeCell ref="A16:B16"/>
    <mergeCell ref="G15:H15"/>
    <mergeCell ref="I15:J15"/>
    <mergeCell ref="O15:P15"/>
    <mergeCell ref="I16:J16"/>
    <mergeCell ref="K16:L16"/>
    <mergeCell ref="M16:N16"/>
    <mergeCell ref="O16:P16"/>
    <mergeCell ref="A12:B12"/>
    <mergeCell ref="C12:D12"/>
    <mergeCell ref="E12:H12"/>
    <mergeCell ref="I12:J12"/>
    <mergeCell ref="K12:L12"/>
    <mergeCell ref="M12:P12"/>
    <mergeCell ref="Q12:R12"/>
    <mergeCell ref="A13:B13"/>
    <mergeCell ref="C13:D13"/>
    <mergeCell ref="E13:F13"/>
    <mergeCell ref="G13:H13"/>
    <mergeCell ref="I13:J13"/>
    <mergeCell ref="K13:L13"/>
    <mergeCell ref="M13:N13"/>
    <mergeCell ref="A14:B14"/>
    <mergeCell ref="E14:F14"/>
    <mergeCell ref="G14:H14"/>
    <mergeCell ref="I14:J14"/>
    <mergeCell ref="C43:J43"/>
    <mergeCell ref="K43:R43"/>
    <mergeCell ref="A44:B44"/>
    <mergeCell ref="C44:D44"/>
    <mergeCell ref="E44:H44"/>
    <mergeCell ref="I44:J44"/>
    <mergeCell ref="K44:L44"/>
    <mergeCell ref="M44:P44"/>
    <mergeCell ref="Q44:R44"/>
    <mergeCell ref="M45:N45"/>
    <mergeCell ref="O45:P45"/>
    <mergeCell ref="A45:B45"/>
    <mergeCell ref="C45:D45"/>
    <mergeCell ref="E45:F45"/>
    <mergeCell ref="G45:H45"/>
    <mergeCell ref="Q45:R45"/>
    <mergeCell ref="A46:B46"/>
    <mergeCell ref="E46:F46"/>
    <mergeCell ref="G46:H46"/>
    <mergeCell ref="I46:J46"/>
    <mergeCell ref="M46:N46"/>
    <mergeCell ref="O46:P46"/>
    <mergeCell ref="Q46:R46"/>
    <mergeCell ref="I45:J45"/>
    <mergeCell ref="K45:L45"/>
    <mergeCell ref="O48:P48"/>
    <mergeCell ref="E47:F47"/>
    <mergeCell ref="G47:H47"/>
    <mergeCell ref="I47:J47"/>
    <mergeCell ref="M47:N47"/>
    <mergeCell ref="Q48:R48"/>
    <mergeCell ref="O47:P47"/>
    <mergeCell ref="Q47:R47"/>
    <mergeCell ref="A48:B48"/>
    <mergeCell ref="C48:D48"/>
    <mergeCell ref="E48:F48"/>
    <mergeCell ref="G48:H48"/>
    <mergeCell ref="I48:J48"/>
    <mergeCell ref="K48:L48"/>
    <mergeCell ref="M48:N48"/>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AA71"/>
  <sheetViews>
    <sheetView zoomScaleSheetLayoutView="50" workbookViewId="0" topLeftCell="A32">
      <selection activeCell="B38" sqref="B38"/>
    </sheetView>
  </sheetViews>
  <sheetFormatPr defaultColWidth="9.00390625" defaultRowHeight="16.5"/>
  <cols>
    <col min="1" max="1" width="7.125" style="503" customWidth="1"/>
    <col min="2" max="2" width="26.875" style="27" customWidth="1"/>
    <col min="3" max="3" width="10.625" style="27" customWidth="1"/>
    <col min="4" max="4" width="3.625" style="27" customWidth="1"/>
    <col min="5" max="5" width="4.125" style="27" customWidth="1"/>
    <col min="6" max="6" width="8.875" style="27" customWidth="1"/>
    <col min="7" max="7" width="3.625" style="27" customWidth="1"/>
    <col min="8" max="8" width="10.625" style="27" customWidth="1"/>
    <col min="9" max="9" width="3.625" style="27" customWidth="1"/>
    <col min="10" max="10" width="4.125" style="27" customWidth="1"/>
    <col min="11" max="11" width="8.625" style="27" customWidth="1"/>
    <col min="12" max="12" width="3.625" style="27" customWidth="1"/>
    <col min="13" max="13" width="10.625" style="27" customWidth="1"/>
    <col min="14" max="14" width="3.625" style="27" customWidth="1"/>
    <col min="15" max="15" width="10.625" style="27" customWidth="1"/>
    <col min="16" max="16" width="3.625" style="27" customWidth="1"/>
    <col min="17" max="17" width="10.625" style="27" customWidth="1"/>
    <col min="18" max="18" width="3.625" style="27" customWidth="1"/>
    <col min="19" max="19" width="10.625" style="27" customWidth="1"/>
    <col min="20" max="20" width="3.625" style="432" customWidth="1"/>
    <col min="21" max="16384" width="9.00390625" style="27" customWidth="1"/>
  </cols>
  <sheetData>
    <row r="1" spans="1:20" s="169" customFormat="1" ht="17.25" customHeight="1">
      <c r="A1" s="450"/>
      <c r="B1" s="27"/>
      <c r="C1" s="27"/>
      <c r="D1" s="27"/>
      <c r="E1" s="27"/>
      <c r="F1" s="27"/>
      <c r="G1" s="27"/>
      <c r="H1" s="27"/>
      <c r="I1" s="27"/>
      <c r="J1" s="27"/>
      <c r="K1" s="27"/>
      <c r="L1" s="27"/>
      <c r="M1" s="27"/>
      <c r="N1" s="432"/>
      <c r="O1" s="432"/>
      <c r="P1" s="432"/>
      <c r="Q1" s="432"/>
      <c r="R1" s="432"/>
      <c r="S1" s="432"/>
      <c r="T1" s="432"/>
    </row>
    <row r="2" spans="1:20" s="169" customFormat="1" ht="24.75" customHeight="1">
      <c r="A2" s="572" t="s">
        <v>905</v>
      </c>
      <c r="B2" s="27"/>
      <c r="C2" s="27"/>
      <c r="D2" s="27"/>
      <c r="E2" s="27"/>
      <c r="F2" s="27"/>
      <c r="G2" s="27"/>
      <c r="H2" s="27"/>
      <c r="I2" s="27"/>
      <c r="J2" s="27"/>
      <c r="K2" s="27"/>
      <c r="L2" s="27"/>
      <c r="M2" s="170"/>
      <c r="O2" s="432"/>
      <c r="P2" s="432"/>
      <c r="Q2" s="432"/>
      <c r="R2" s="432"/>
      <c r="S2" s="432"/>
      <c r="T2" s="543" t="s">
        <v>670</v>
      </c>
    </row>
    <row r="3" spans="1:20" s="169" customFormat="1" ht="20.25" customHeight="1">
      <c r="A3" s="58" t="s">
        <v>906</v>
      </c>
      <c r="B3" s="27"/>
      <c r="C3" s="27"/>
      <c r="D3" s="27"/>
      <c r="E3" s="27"/>
      <c r="F3" s="27"/>
      <c r="G3" s="27"/>
      <c r="H3" s="27"/>
      <c r="I3" s="27"/>
      <c r="J3" s="27"/>
      <c r="K3" s="27"/>
      <c r="L3" s="27"/>
      <c r="M3" s="170"/>
      <c r="O3" s="432"/>
      <c r="P3" s="432"/>
      <c r="Q3" s="432"/>
      <c r="R3" s="432"/>
      <c r="S3" s="432"/>
      <c r="T3" s="570" t="s">
        <v>207</v>
      </c>
    </row>
    <row r="4" spans="1:20" s="169" customFormat="1" ht="20.25" customHeight="1">
      <c r="A4" s="104" t="s">
        <v>907</v>
      </c>
      <c r="B4" s="456"/>
      <c r="C4" s="456"/>
      <c r="D4" s="456"/>
      <c r="E4" s="456"/>
      <c r="F4" s="456"/>
      <c r="G4" s="456"/>
      <c r="H4" s="456"/>
      <c r="I4" s="456"/>
      <c r="J4" s="456"/>
      <c r="K4" s="456"/>
      <c r="L4" s="456"/>
      <c r="M4" s="475"/>
      <c r="N4" s="595"/>
      <c r="O4" s="456"/>
      <c r="P4" s="456"/>
      <c r="Q4" s="456"/>
      <c r="R4" s="456"/>
      <c r="S4" s="476"/>
      <c r="T4" s="571" t="s">
        <v>781</v>
      </c>
    </row>
    <row r="5" spans="1:20" s="169" customFormat="1" ht="17.25" customHeight="1">
      <c r="A5" s="454"/>
      <c r="B5" s="432"/>
      <c r="C5" s="432"/>
      <c r="D5" s="432"/>
      <c r="E5" s="432"/>
      <c r="F5" s="432"/>
      <c r="G5" s="432"/>
      <c r="H5" s="432"/>
      <c r="I5" s="432"/>
      <c r="J5" s="432"/>
      <c r="K5" s="432"/>
      <c r="L5" s="432"/>
      <c r="M5" s="432"/>
      <c r="N5" s="432"/>
      <c r="O5" s="432"/>
      <c r="P5" s="432"/>
      <c r="Q5" s="432"/>
      <c r="R5" s="432"/>
      <c r="S5" s="432"/>
      <c r="T5" s="432"/>
    </row>
    <row r="6" spans="1:20" s="169" customFormat="1" ht="15.75">
      <c r="A6" s="450"/>
      <c r="B6" s="27"/>
      <c r="C6" s="27"/>
      <c r="D6" s="27"/>
      <c r="E6" s="27"/>
      <c r="F6" s="27"/>
      <c r="G6" s="27"/>
      <c r="H6" s="27"/>
      <c r="I6" s="27"/>
      <c r="J6" s="27"/>
      <c r="K6" s="27"/>
      <c r="L6" s="27"/>
      <c r="M6" s="27"/>
      <c r="N6" s="432"/>
      <c r="O6" s="432"/>
      <c r="P6" s="432"/>
      <c r="Q6" s="432"/>
      <c r="R6" s="432"/>
      <c r="S6" s="432"/>
      <c r="T6" s="432"/>
    </row>
    <row r="7" spans="1:20" s="429" customFormat="1" ht="24" customHeight="1">
      <c r="A7" s="477" t="s">
        <v>642</v>
      </c>
      <c r="B7" s="478" t="s">
        <v>884</v>
      </c>
      <c r="T7" s="423"/>
    </row>
    <row r="8" spans="1:20" s="429" customFormat="1" ht="24" customHeight="1">
      <c r="A8" s="479" t="s">
        <v>34</v>
      </c>
      <c r="B8" s="480" t="s">
        <v>643</v>
      </c>
      <c r="T8" s="423"/>
    </row>
    <row r="9" spans="1:20" s="429" customFormat="1" ht="24" customHeight="1">
      <c r="A9" s="479"/>
      <c r="B9" s="480" t="s">
        <v>644</v>
      </c>
      <c r="T9" s="423"/>
    </row>
    <row r="10" spans="1:20" ht="19.5" customHeight="1">
      <c r="A10" s="481"/>
      <c r="B10" s="482"/>
      <c r="D10" s="434"/>
      <c r="E10" s="434"/>
      <c r="F10" s="434"/>
      <c r="G10" s="434"/>
      <c r="H10" s="434"/>
      <c r="I10" s="434"/>
      <c r="J10" s="434"/>
      <c r="K10" s="434"/>
      <c r="L10" s="434"/>
      <c r="T10" s="483" t="s">
        <v>802</v>
      </c>
    </row>
    <row r="11" spans="1:20" s="444" customFormat="1" ht="21.75" customHeight="1">
      <c r="A11" s="942" t="s">
        <v>645</v>
      </c>
      <c r="B11" s="981"/>
      <c r="C11" s="786" t="s">
        <v>541</v>
      </c>
      <c r="D11" s="787"/>
      <c r="E11" s="787"/>
      <c r="F11" s="787"/>
      <c r="G11" s="787"/>
      <c r="H11" s="787"/>
      <c r="I11" s="787"/>
      <c r="J11" s="787"/>
      <c r="K11" s="787"/>
      <c r="L11" s="788"/>
      <c r="M11" s="786" t="s">
        <v>542</v>
      </c>
      <c r="N11" s="787"/>
      <c r="O11" s="787"/>
      <c r="P11" s="787"/>
      <c r="Q11" s="787"/>
      <c r="R11" s="787"/>
      <c r="S11" s="787"/>
      <c r="T11" s="787"/>
    </row>
    <row r="12" spans="1:20" s="444" customFormat="1" ht="22.5" customHeight="1">
      <c r="A12" s="982"/>
      <c r="B12" s="983"/>
      <c r="C12" s="977" t="s">
        <v>543</v>
      </c>
      <c r="D12" s="978"/>
      <c r="E12" s="972" t="s">
        <v>544</v>
      </c>
      <c r="F12" s="973"/>
      <c r="G12" s="973"/>
      <c r="H12" s="973"/>
      <c r="I12" s="974"/>
      <c r="J12" s="960" t="s">
        <v>88</v>
      </c>
      <c r="K12" s="975"/>
      <c r="L12" s="976"/>
      <c r="M12" s="977" t="s">
        <v>543</v>
      </c>
      <c r="N12" s="978"/>
      <c r="O12" s="962" t="s">
        <v>544</v>
      </c>
      <c r="P12" s="963"/>
      <c r="Q12" s="963"/>
      <c r="R12" s="964"/>
      <c r="S12" s="960" t="s">
        <v>545</v>
      </c>
      <c r="T12" s="975"/>
    </row>
    <row r="13" spans="1:20" s="444" customFormat="1" ht="22.5" customHeight="1">
      <c r="A13" s="982"/>
      <c r="B13" s="983"/>
      <c r="C13" s="977"/>
      <c r="D13" s="978"/>
      <c r="E13" s="990" t="s">
        <v>546</v>
      </c>
      <c r="F13" s="991"/>
      <c r="G13" s="992"/>
      <c r="H13" s="990" t="s">
        <v>547</v>
      </c>
      <c r="I13" s="993"/>
      <c r="J13" s="986" t="s">
        <v>89</v>
      </c>
      <c r="K13" s="987"/>
      <c r="L13" s="988"/>
      <c r="M13" s="977"/>
      <c r="N13" s="978"/>
      <c r="O13" s="960" t="s">
        <v>546</v>
      </c>
      <c r="P13" s="961"/>
      <c r="Q13" s="960" t="s">
        <v>547</v>
      </c>
      <c r="R13" s="965"/>
      <c r="S13" s="986" t="s">
        <v>548</v>
      </c>
      <c r="T13" s="987"/>
    </row>
    <row r="14" spans="1:20" s="444" customFormat="1" ht="22.5" customHeight="1">
      <c r="A14" s="982"/>
      <c r="B14" s="983"/>
      <c r="C14" s="977"/>
      <c r="D14" s="978"/>
      <c r="E14" s="970" t="s">
        <v>549</v>
      </c>
      <c r="F14" s="971"/>
      <c r="G14" s="993"/>
      <c r="H14" s="970" t="s">
        <v>550</v>
      </c>
      <c r="I14" s="993"/>
      <c r="J14" s="966" t="s">
        <v>551</v>
      </c>
      <c r="K14" s="967"/>
      <c r="L14" s="994"/>
      <c r="M14" s="977"/>
      <c r="N14" s="978"/>
      <c r="O14" s="970" t="s">
        <v>549</v>
      </c>
      <c r="P14" s="971"/>
      <c r="Q14" s="970" t="s">
        <v>550</v>
      </c>
      <c r="R14" s="993"/>
      <c r="S14" s="966" t="s">
        <v>551</v>
      </c>
      <c r="T14" s="967"/>
    </row>
    <row r="15" spans="1:20" s="444" customFormat="1" ht="22.5" customHeight="1">
      <c r="A15" s="984"/>
      <c r="B15" s="985"/>
      <c r="C15" s="979"/>
      <c r="D15" s="980"/>
      <c r="E15" s="968" t="s">
        <v>552</v>
      </c>
      <c r="F15" s="969"/>
      <c r="G15" s="989"/>
      <c r="H15" s="564"/>
      <c r="I15" s="565"/>
      <c r="J15" s="968" t="s">
        <v>90</v>
      </c>
      <c r="K15" s="969"/>
      <c r="L15" s="989"/>
      <c r="M15" s="979"/>
      <c r="N15" s="980"/>
      <c r="O15" s="968" t="s">
        <v>552</v>
      </c>
      <c r="P15" s="969"/>
      <c r="Q15" s="564"/>
      <c r="R15" s="565"/>
      <c r="S15" s="970" t="s">
        <v>553</v>
      </c>
      <c r="T15" s="971"/>
    </row>
    <row r="16" spans="1:20" s="444" customFormat="1" ht="21.75" customHeight="1">
      <c r="A16" s="940">
        <v>1</v>
      </c>
      <c r="B16" s="941"/>
      <c r="C16" s="957">
        <v>2</v>
      </c>
      <c r="D16" s="958"/>
      <c r="E16" s="957">
        <v>3</v>
      </c>
      <c r="F16" s="959"/>
      <c r="G16" s="958"/>
      <c r="H16" s="957">
        <v>4</v>
      </c>
      <c r="I16" s="958"/>
      <c r="J16" s="957">
        <v>5</v>
      </c>
      <c r="K16" s="959"/>
      <c r="L16" s="958"/>
      <c r="M16" s="957">
        <v>6</v>
      </c>
      <c r="N16" s="958"/>
      <c r="O16" s="957">
        <v>7</v>
      </c>
      <c r="P16" s="958"/>
      <c r="Q16" s="957">
        <v>8</v>
      </c>
      <c r="R16" s="958"/>
      <c r="S16" s="957">
        <v>9</v>
      </c>
      <c r="T16" s="959"/>
    </row>
    <row r="17" spans="1:20" ht="7.5" customHeight="1">
      <c r="A17" s="484"/>
      <c r="B17" s="432"/>
      <c r="C17" s="444"/>
      <c r="D17" s="22"/>
      <c r="E17" s="22"/>
      <c r="F17" s="444"/>
      <c r="G17" s="22"/>
      <c r="H17" s="22"/>
      <c r="I17" s="22"/>
      <c r="J17" s="22"/>
      <c r="K17" s="444"/>
      <c r="L17" s="22"/>
      <c r="M17" s="444"/>
      <c r="N17" s="22"/>
      <c r="O17" s="444"/>
      <c r="P17" s="22"/>
      <c r="Q17" s="22"/>
      <c r="R17" s="22"/>
      <c r="S17" s="444"/>
      <c r="T17" s="22"/>
    </row>
    <row r="18" spans="1:20" s="204" customFormat="1" ht="19.5" customHeight="1">
      <c r="A18" s="208">
        <v>2000</v>
      </c>
      <c r="B18" s="485"/>
      <c r="C18" s="486">
        <f>SUM(F18:K18)</f>
        <v>37424</v>
      </c>
      <c r="F18" s="487">
        <v>28243</v>
      </c>
      <c r="H18" s="487">
        <v>5277</v>
      </c>
      <c r="K18" s="487">
        <v>3904</v>
      </c>
      <c r="M18" s="486">
        <f>SUM(O18:S18)</f>
        <v>37541</v>
      </c>
      <c r="O18" s="487">
        <v>28870</v>
      </c>
      <c r="Q18" s="487">
        <v>4767</v>
      </c>
      <c r="S18" s="487">
        <v>3904</v>
      </c>
      <c r="T18" s="198"/>
    </row>
    <row r="19" spans="1:20" s="204" customFormat="1" ht="19.5" customHeight="1">
      <c r="A19" s="208">
        <v>2001</v>
      </c>
      <c r="B19" s="485"/>
      <c r="C19" s="486">
        <f>SUM(F19:K19)</f>
        <v>37135</v>
      </c>
      <c r="F19" s="487">
        <v>26082</v>
      </c>
      <c r="H19" s="487">
        <v>8076</v>
      </c>
      <c r="K19" s="487">
        <v>2977</v>
      </c>
      <c r="M19" s="486">
        <f>SUM(O19:S19)</f>
        <v>37111</v>
      </c>
      <c r="O19" s="487">
        <v>26769</v>
      </c>
      <c r="Q19" s="487">
        <v>7354</v>
      </c>
      <c r="S19" s="487">
        <v>2988</v>
      </c>
      <c r="T19" s="198"/>
    </row>
    <row r="20" spans="1:20" s="69" customFormat="1" ht="7.5" customHeight="1">
      <c r="A20" s="255"/>
      <c r="B20" s="432"/>
      <c r="D20" s="70"/>
      <c r="E20" s="70"/>
      <c r="G20" s="70"/>
      <c r="I20" s="70"/>
      <c r="J20" s="70"/>
      <c r="L20" s="70"/>
      <c r="M20" s="488"/>
      <c r="N20" s="70"/>
      <c r="P20" s="70"/>
      <c r="R20" s="70"/>
      <c r="T20" s="70"/>
    </row>
    <row r="21" spans="1:20" s="204" customFormat="1" ht="19.5" customHeight="1">
      <c r="A21" s="553">
        <v>2001</v>
      </c>
      <c r="B21" s="149" t="s">
        <v>649</v>
      </c>
      <c r="C21" s="486">
        <f aca="true" t="shared" si="0" ref="C21:C30">SUM(F21:K21)</f>
        <v>3117</v>
      </c>
      <c r="D21" s="491"/>
      <c r="E21" s="491"/>
      <c r="F21" s="486">
        <v>2196</v>
      </c>
      <c r="G21" s="491"/>
      <c r="H21" s="486">
        <v>667</v>
      </c>
      <c r="I21" s="491"/>
      <c r="J21" s="491"/>
      <c r="K21" s="486">
        <v>254</v>
      </c>
      <c r="L21" s="491"/>
      <c r="M21" s="486">
        <f aca="true" t="shared" si="1" ref="M21:M30">SUM(O21:S21)</f>
        <v>3124</v>
      </c>
      <c r="N21" s="486"/>
      <c r="O21" s="486">
        <v>2239</v>
      </c>
      <c r="P21" s="486"/>
      <c r="Q21" s="486">
        <v>631</v>
      </c>
      <c r="R21" s="486"/>
      <c r="S21" s="486">
        <v>254</v>
      </c>
      <c r="T21" s="490"/>
    </row>
    <row r="22" spans="1:20" s="204" customFormat="1" ht="19.5" customHeight="1">
      <c r="A22" s="553"/>
      <c r="B22" s="149" t="s">
        <v>650</v>
      </c>
      <c r="C22" s="486">
        <f t="shared" si="0"/>
        <v>3197</v>
      </c>
      <c r="D22" s="491"/>
      <c r="E22" s="491"/>
      <c r="F22" s="486">
        <v>2298</v>
      </c>
      <c r="G22" s="491"/>
      <c r="H22" s="486">
        <v>656</v>
      </c>
      <c r="I22" s="491"/>
      <c r="J22" s="491"/>
      <c r="K22" s="486">
        <v>243</v>
      </c>
      <c r="L22" s="491"/>
      <c r="M22" s="486">
        <f t="shared" si="1"/>
        <v>3219</v>
      </c>
      <c r="N22" s="486"/>
      <c r="O22" s="486">
        <v>2339</v>
      </c>
      <c r="P22" s="486"/>
      <c r="Q22" s="486">
        <v>626</v>
      </c>
      <c r="R22" s="486"/>
      <c r="S22" s="486">
        <v>254</v>
      </c>
      <c r="T22" s="490"/>
    </row>
    <row r="23" spans="1:20" s="204" customFormat="1" ht="19.5" customHeight="1">
      <c r="A23" s="553"/>
      <c r="B23" s="149" t="s">
        <v>651</v>
      </c>
      <c r="C23" s="486">
        <f t="shared" si="0"/>
        <v>3107</v>
      </c>
      <c r="D23" s="491"/>
      <c r="E23" s="491"/>
      <c r="F23" s="486">
        <v>2183</v>
      </c>
      <c r="G23" s="491"/>
      <c r="H23" s="486">
        <v>673</v>
      </c>
      <c r="I23" s="491"/>
      <c r="J23" s="491"/>
      <c r="K23" s="486">
        <v>251</v>
      </c>
      <c r="L23" s="491"/>
      <c r="M23" s="486">
        <f t="shared" si="1"/>
        <v>3115</v>
      </c>
      <c r="N23" s="486"/>
      <c r="O23" s="486">
        <v>2232</v>
      </c>
      <c r="P23" s="486"/>
      <c r="Q23" s="486">
        <v>632</v>
      </c>
      <c r="R23" s="486"/>
      <c r="S23" s="486">
        <v>251</v>
      </c>
      <c r="T23" s="490"/>
    </row>
    <row r="24" spans="1:20" s="204" customFormat="1" ht="19.5" customHeight="1">
      <c r="A24" s="553"/>
      <c r="B24" s="149" t="s">
        <v>652</v>
      </c>
      <c r="C24" s="486">
        <f t="shared" si="0"/>
        <v>3019</v>
      </c>
      <c r="D24" s="486"/>
      <c r="E24" s="486"/>
      <c r="F24" s="486">
        <v>2132</v>
      </c>
      <c r="G24" s="486"/>
      <c r="H24" s="486">
        <v>642</v>
      </c>
      <c r="I24" s="486"/>
      <c r="J24" s="486"/>
      <c r="K24" s="486">
        <v>245</v>
      </c>
      <c r="L24" s="486"/>
      <c r="M24" s="486">
        <f t="shared" si="1"/>
        <v>2992</v>
      </c>
      <c r="N24" s="486"/>
      <c r="O24" s="486">
        <v>2146</v>
      </c>
      <c r="P24" s="486"/>
      <c r="Q24" s="486">
        <v>601</v>
      </c>
      <c r="R24" s="486"/>
      <c r="S24" s="486">
        <v>245</v>
      </c>
      <c r="T24" s="490"/>
    </row>
    <row r="25" spans="1:20" s="204" customFormat="1" ht="19.5" customHeight="1">
      <c r="A25" s="553"/>
      <c r="B25" s="512" t="s">
        <v>653</v>
      </c>
      <c r="C25" s="486">
        <f t="shared" si="0"/>
        <v>3053</v>
      </c>
      <c r="D25" s="486"/>
      <c r="E25" s="486"/>
      <c r="F25" s="491">
        <v>2104</v>
      </c>
      <c r="G25" s="486"/>
      <c r="H25" s="486">
        <v>703</v>
      </c>
      <c r="I25" s="486"/>
      <c r="J25" s="486"/>
      <c r="K25" s="486">
        <v>246</v>
      </c>
      <c r="L25" s="486"/>
      <c r="M25" s="486">
        <f t="shared" si="1"/>
        <v>3029</v>
      </c>
      <c r="N25" s="486"/>
      <c r="O25" s="486">
        <v>2155</v>
      </c>
      <c r="P25" s="486"/>
      <c r="Q25" s="486">
        <v>628</v>
      </c>
      <c r="R25" s="486"/>
      <c r="S25" s="486">
        <v>246</v>
      </c>
      <c r="T25" s="490"/>
    </row>
    <row r="26" spans="1:20" s="204" customFormat="1" ht="19.5" customHeight="1">
      <c r="A26" s="553"/>
      <c r="B26" s="512" t="s">
        <v>654</v>
      </c>
      <c r="C26" s="486">
        <f t="shared" si="0"/>
        <v>3266</v>
      </c>
      <c r="D26" s="486"/>
      <c r="E26" s="486"/>
      <c r="F26" s="486">
        <v>2309</v>
      </c>
      <c r="G26" s="486"/>
      <c r="H26" s="486">
        <v>701</v>
      </c>
      <c r="I26" s="486"/>
      <c r="J26" s="486"/>
      <c r="K26" s="486">
        <v>256</v>
      </c>
      <c r="L26" s="486"/>
      <c r="M26" s="486">
        <f t="shared" si="1"/>
        <v>3218</v>
      </c>
      <c r="N26" s="486"/>
      <c r="O26" s="486">
        <v>2306</v>
      </c>
      <c r="P26" s="486"/>
      <c r="Q26" s="486">
        <v>656</v>
      </c>
      <c r="R26" s="486"/>
      <c r="S26" s="486">
        <v>256</v>
      </c>
      <c r="T26" s="490"/>
    </row>
    <row r="27" spans="1:20" s="204" customFormat="1" ht="19.5" customHeight="1">
      <c r="A27" s="553"/>
      <c r="B27" s="149" t="s">
        <v>655</v>
      </c>
      <c r="C27" s="486">
        <f t="shared" si="0"/>
        <v>3026</v>
      </c>
      <c r="D27" s="486"/>
      <c r="E27" s="486"/>
      <c r="F27" s="486">
        <v>2126</v>
      </c>
      <c r="G27" s="486"/>
      <c r="H27" s="486">
        <v>663</v>
      </c>
      <c r="I27" s="486"/>
      <c r="J27" s="486"/>
      <c r="K27" s="486">
        <v>237</v>
      </c>
      <c r="L27" s="486"/>
      <c r="M27" s="486">
        <f t="shared" si="1"/>
        <v>3034</v>
      </c>
      <c r="N27" s="486"/>
      <c r="O27" s="486">
        <v>2213</v>
      </c>
      <c r="P27" s="486"/>
      <c r="Q27" s="486">
        <v>584</v>
      </c>
      <c r="R27" s="486"/>
      <c r="S27" s="486">
        <v>237</v>
      </c>
      <c r="T27" s="490"/>
    </row>
    <row r="28" spans="1:20" s="204" customFormat="1" ht="19.5" customHeight="1">
      <c r="A28" s="553"/>
      <c r="B28" s="149" t="s">
        <v>656</v>
      </c>
      <c r="C28" s="486">
        <f t="shared" si="0"/>
        <v>3079</v>
      </c>
      <c r="D28" s="486"/>
      <c r="E28" s="486"/>
      <c r="F28" s="486">
        <v>2103</v>
      </c>
      <c r="G28" s="486"/>
      <c r="H28" s="486">
        <v>723</v>
      </c>
      <c r="I28" s="486"/>
      <c r="J28" s="486"/>
      <c r="K28" s="486">
        <v>253</v>
      </c>
      <c r="L28" s="486"/>
      <c r="M28" s="486">
        <f t="shared" si="1"/>
        <v>3101</v>
      </c>
      <c r="N28" s="486"/>
      <c r="O28" s="486">
        <v>2220</v>
      </c>
      <c r="P28" s="486"/>
      <c r="Q28" s="486">
        <v>628</v>
      </c>
      <c r="R28" s="486"/>
      <c r="S28" s="486">
        <v>253</v>
      </c>
      <c r="T28" s="490"/>
    </row>
    <row r="29" spans="1:20" s="204" customFormat="1" ht="19.5" customHeight="1">
      <c r="A29" s="553"/>
      <c r="B29" s="149" t="s">
        <v>657</v>
      </c>
      <c r="C29" s="486">
        <f t="shared" si="0"/>
        <v>2919</v>
      </c>
      <c r="D29" s="486"/>
      <c r="E29" s="486"/>
      <c r="F29" s="486">
        <v>1976</v>
      </c>
      <c r="G29" s="486"/>
      <c r="H29" s="486">
        <v>690</v>
      </c>
      <c r="I29" s="486"/>
      <c r="J29" s="486"/>
      <c r="K29" s="486">
        <v>253</v>
      </c>
      <c r="L29" s="486"/>
      <c r="M29" s="486">
        <f t="shared" si="1"/>
        <v>2915</v>
      </c>
      <c r="N29" s="486"/>
      <c r="O29" s="486">
        <v>2094</v>
      </c>
      <c r="P29" s="486"/>
      <c r="Q29" s="486">
        <v>568</v>
      </c>
      <c r="R29" s="486"/>
      <c r="S29" s="486">
        <v>253</v>
      </c>
      <c r="T29" s="490"/>
    </row>
    <row r="30" spans="1:20" s="204" customFormat="1" ht="19.5" customHeight="1">
      <c r="A30" s="553"/>
      <c r="B30" s="149" t="s">
        <v>658</v>
      </c>
      <c r="C30" s="486">
        <f t="shared" si="0"/>
        <v>3167</v>
      </c>
      <c r="D30" s="486"/>
      <c r="E30" s="486"/>
      <c r="F30" s="486">
        <v>2215</v>
      </c>
      <c r="G30" s="486"/>
      <c r="H30" s="486">
        <v>701</v>
      </c>
      <c r="I30" s="486"/>
      <c r="J30" s="486"/>
      <c r="K30" s="486">
        <v>251</v>
      </c>
      <c r="L30" s="486"/>
      <c r="M30" s="486">
        <f t="shared" si="1"/>
        <v>3162</v>
      </c>
      <c r="N30" s="486"/>
      <c r="O30" s="486">
        <v>2321</v>
      </c>
      <c r="P30" s="486"/>
      <c r="Q30" s="486">
        <v>590</v>
      </c>
      <c r="R30" s="486"/>
      <c r="S30" s="486">
        <v>251</v>
      </c>
      <c r="T30" s="490"/>
    </row>
    <row r="31" spans="1:20" s="69" customFormat="1" ht="7.5" customHeight="1">
      <c r="A31" s="581"/>
      <c r="B31" s="432"/>
      <c r="D31" s="70"/>
      <c r="E31" s="70"/>
      <c r="G31" s="70"/>
      <c r="I31" s="70"/>
      <c r="J31" s="70"/>
      <c r="L31" s="70"/>
      <c r="M31" s="488"/>
      <c r="N31" s="70"/>
      <c r="P31" s="70"/>
      <c r="R31" s="70"/>
      <c r="T31" s="70"/>
    </row>
    <row r="32" spans="1:20" s="204" customFormat="1" ht="19.5" customHeight="1">
      <c r="A32" s="553">
        <v>2002</v>
      </c>
      <c r="B32" s="513" t="s">
        <v>646</v>
      </c>
      <c r="C32" s="486">
        <f>SUM(F32:K32)</f>
        <v>3002</v>
      </c>
      <c r="D32" s="486"/>
      <c r="E32" s="486"/>
      <c r="F32" s="486">
        <v>2019</v>
      </c>
      <c r="G32" s="486"/>
      <c r="H32" s="486">
        <f>276+454</f>
        <v>730</v>
      </c>
      <c r="I32" s="486"/>
      <c r="J32" s="486"/>
      <c r="K32" s="486">
        <v>253</v>
      </c>
      <c r="L32" s="486"/>
      <c r="M32" s="486">
        <f>SUM(O32:S32)</f>
        <v>2999</v>
      </c>
      <c r="N32" s="486"/>
      <c r="O32" s="486">
        <f>2054+67</f>
        <v>2121</v>
      </c>
      <c r="P32" s="486"/>
      <c r="Q32" s="486">
        <f>237+388</f>
        <v>625</v>
      </c>
      <c r="R32" s="486"/>
      <c r="S32" s="486">
        <v>253</v>
      </c>
      <c r="T32" s="490"/>
    </row>
    <row r="33" spans="1:20" s="204" customFormat="1" ht="19.5" customHeight="1">
      <c r="A33" s="553"/>
      <c r="B33" s="149" t="s">
        <v>648</v>
      </c>
      <c r="C33" s="486">
        <f>SUM(F33:K33)</f>
        <v>3141</v>
      </c>
      <c r="D33" s="486"/>
      <c r="E33" s="486"/>
      <c r="F33" s="486">
        <v>2203</v>
      </c>
      <c r="G33" s="486"/>
      <c r="H33" s="486">
        <f>251+460</f>
        <v>711</v>
      </c>
      <c r="I33" s="486"/>
      <c r="J33" s="486"/>
      <c r="K33" s="486">
        <v>227</v>
      </c>
      <c r="L33" s="486"/>
      <c r="M33" s="486">
        <f>SUM(O33:S33)</f>
        <v>3157</v>
      </c>
      <c r="N33" s="486"/>
      <c r="O33" s="486">
        <f>2255+64</f>
        <v>2319</v>
      </c>
      <c r="P33" s="486"/>
      <c r="Q33" s="491">
        <f>214+397</f>
        <v>611</v>
      </c>
      <c r="R33" s="486"/>
      <c r="S33" s="486">
        <v>227</v>
      </c>
      <c r="T33" s="490"/>
    </row>
    <row r="34" spans="1:20" s="204" customFormat="1" ht="19.5" customHeight="1">
      <c r="A34" s="553"/>
      <c r="B34" s="7" t="s">
        <v>4</v>
      </c>
      <c r="C34" s="486">
        <f>SUM(F34:K34)</f>
        <v>3250</v>
      </c>
      <c r="D34" s="486"/>
      <c r="E34" s="486"/>
      <c r="F34" s="486">
        <v>2157</v>
      </c>
      <c r="G34" s="486"/>
      <c r="H34" s="486">
        <f>308+489</f>
        <v>797</v>
      </c>
      <c r="I34" s="486"/>
      <c r="J34" s="486"/>
      <c r="K34" s="486">
        <f>253+43</f>
        <v>296</v>
      </c>
      <c r="L34" s="584"/>
      <c r="M34" s="486">
        <f>SUM(O34:S34)</f>
        <v>3266</v>
      </c>
      <c r="N34" s="486"/>
      <c r="O34" s="486">
        <f>2237+69</f>
        <v>2306</v>
      </c>
      <c r="P34" s="486"/>
      <c r="Q34" s="491">
        <v>664</v>
      </c>
      <c r="R34" s="486"/>
      <c r="S34" s="486">
        <f>253+43</f>
        <v>296</v>
      </c>
      <c r="T34" s="584"/>
    </row>
    <row r="35" spans="1:20" s="84" customFormat="1" ht="18.75" customHeight="1">
      <c r="A35" s="454"/>
      <c r="B35" s="46" t="s">
        <v>5</v>
      </c>
      <c r="C35" s="573">
        <f>SUM(C32:C34)</f>
        <v>9393</v>
      </c>
      <c r="D35" s="123"/>
      <c r="E35" s="573"/>
      <c r="F35" s="573">
        <f>SUM(F32:F34)</f>
        <v>6379</v>
      </c>
      <c r="G35" s="573"/>
      <c r="H35" s="573">
        <f>SUM(H32:H34)</f>
        <v>2238</v>
      </c>
      <c r="I35" s="573"/>
      <c r="J35" s="123"/>
      <c r="K35" s="573">
        <f>SUM(K32:K34)</f>
        <v>776</v>
      </c>
      <c r="L35" s="123"/>
      <c r="M35" s="573">
        <f>SUM(M32:M34)</f>
        <v>9422</v>
      </c>
      <c r="N35" s="123"/>
      <c r="O35" s="573">
        <f>SUM(O32:O34)</f>
        <v>6746</v>
      </c>
      <c r="P35" s="123"/>
      <c r="Q35" s="573">
        <f>SUM(Q32:Q34)</f>
        <v>1900</v>
      </c>
      <c r="R35" s="123"/>
      <c r="S35" s="573">
        <f>SUM(S32:S34)</f>
        <v>776</v>
      </c>
      <c r="T35" s="123"/>
    </row>
    <row r="36" spans="1:20" s="69" customFormat="1" ht="19.5" customHeight="1">
      <c r="A36" s="257"/>
      <c r="B36" s="456"/>
      <c r="C36" s="259"/>
      <c r="D36" s="259"/>
      <c r="E36" s="259"/>
      <c r="F36" s="258"/>
      <c r="G36" s="259"/>
      <c r="H36" s="259"/>
      <c r="I36" s="259"/>
      <c r="J36" s="259"/>
      <c r="K36" s="259"/>
      <c r="L36" s="259"/>
      <c r="M36" s="259"/>
      <c r="N36" s="259"/>
      <c r="O36" s="259"/>
      <c r="P36" s="259"/>
      <c r="Q36" s="259"/>
      <c r="R36" s="259"/>
      <c r="S36" s="259"/>
      <c r="T36" s="259"/>
    </row>
    <row r="37" spans="1:20" s="444" customFormat="1" ht="15" customHeight="1">
      <c r="A37" s="255" t="s">
        <v>668</v>
      </c>
      <c r="B37" s="585" t="s">
        <v>714</v>
      </c>
      <c r="C37" s="493"/>
      <c r="D37" s="493"/>
      <c r="E37" s="493"/>
      <c r="F37" s="493"/>
      <c r="G37" s="493"/>
      <c r="H37" s="493"/>
      <c r="I37" s="493"/>
      <c r="J37" s="493"/>
      <c r="K37" s="493"/>
      <c r="L37" s="493"/>
      <c r="M37" s="494"/>
      <c r="N37" s="493"/>
      <c r="O37" s="493"/>
      <c r="P37" s="493"/>
      <c r="Q37" s="493"/>
      <c r="R37" s="493"/>
      <c r="S37" s="493"/>
      <c r="T37" s="493"/>
    </row>
    <row r="38" spans="1:20" s="444" customFormat="1" ht="15" customHeight="1">
      <c r="A38" s="484"/>
      <c r="B38" s="22" t="s">
        <v>885</v>
      </c>
      <c r="C38" s="493"/>
      <c r="D38" s="493"/>
      <c r="E38" s="493"/>
      <c r="F38" s="493"/>
      <c r="G38" s="493"/>
      <c r="H38" s="493"/>
      <c r="I38" s="493"/>
      <c r="J38" s="493"/>
      <c r="K38" s="493"/>
      <c r="L38" s="493"/>
      <c r="M38" s="494"/>
      <c r="N38" s="493"/>
      <c r="O38" s="493"/>
      <c r="P38" s="493"/>
      <c r="Q38" s="493"/>
      <c r="R38" s="493"/>
      <c r="S38" s="493"/>
      <c r="T38" s="493"/>
    </row>
    <row r="39" spans="1:20" s="444" customFormat="1" ht="15" customHeight="1">
      <c r="A39" s="484"/>
      <c r="B39" s="22" t="s">
        <v>715</v>
      </c>
      <c r="C39" s="493"/>
      <c r="D39" s="493"/>
      <c r="E39" s="493"/>
      <c r="F39" s="493"/>
      <c r="G39" s="493"/>
      <c r="H39" s="493"/>
      <c r="I39" s="493"/>
      <c r="J39" s="493"/>
      <c r="K39" s="493"/>
      <c r="L39" s="493"/>
      <c r="M39" s="494"/>
      <c r="N39" s="493"/>
      <c r="O39" s="493"/>
      <c r="P39" s="493"/>
      <c r="Q39" s="493"/>
      <c r="R39" s="493"/>
      <c r="S39" s="493"/>
      <c r="T39" s="493"/>
    </row>
    <row r="40" spans="1:20" ht="19.5" customHeight="1">
      <c r="A40" s="484"/>
      <c r="B40" s="47"/>
      <c r="C40" s="493"/>
      <c r="D40" s="493"/>
      <c r="E40" s="493"/>
      <c r="F40" s="493"/>
      <c r="G40" s="493"/>
      <c r="H40" s="493"/>
      <c r="I40" s="493"/>
      <c r="J40" s="493"/>
      <c r="K40" s="493"/>
      <c r="L40" s="493"/>
      <c r="M40" s="488"/>
      <c r="N40" s="493"/>
      <c r="O40" s="493"/>
      <c r="P40" s="493"/>
      <c r="Q40" s="493"/>
      <c r="R40" s="493"/>
      <c r="S40" s="493"/>
      <c r="T40" s="493"/>
    </row>
    <row r="41" spans="1:20" ht="19.5" customHeight="1">
      <c r="A41" s="484"/>
      <c r="B41" s="47"/>
      <c r="C41" s="494"/>
      <c r="D41" s="494"/>
      <c r="E41" s="494"/>
      <c r="F41" s="494"/>
      <c r="G41" s="494"/>
      <c r="H41" s="494"/>
      <c r="I41" s="494"/>
      <c r="J41" s="494"/>
      <c r="K41" s="494"/>
      <c r="L41" s="494"/>
      <c r="M41" s="488"/>
      <c r="N41" s="494"/>
      <c r="O41" s="494"/>
      <c r="P41" s="494"/>
      <c r="Q41" s="494"/>
      <c r="R41" s="494"/>
      <c r="S41" s="494"/>
      <c r="T41" s="493"/>
    </row>
    <row r="42" spans="1:20" s="429" customFormat="1" ht="24" customHeight="1">
      <c r="A42" s="477" t="s">
        <v>788</v>
      </c>
      <c r="B42" s="478" t="s">
        <v>196</v>
      </c>
      <c r="C42" s="495"/>
      <c r="D42" s="495"/>
      <c r="E42" s="495"/>
      <c r="F42" s="495"/>
      <c r="G42" s="495"/>
      <c r="H42" s="495"/>
      <c r="I42" s="495"/>
      <c r="J42" s="495"/>
      <c r="K42" s="495"/>
      <c r="L42" s="495"/>
      <c r="M42" s="495"/>
      <c r="N42" s="495"/>
      <c r="O42" s="495"/>
      <c r="P42" s="495"/>
      <c r="Q42" s="495"/>
      <c r="R42" s="495"/>
      <c r="S42" s="495"/>
      <c r="T42" s="496"/>
    </row>
    <row r="43" spans="1:20" s="429" customFormat="1" ht="24" customHeight="1">
      <c r="A43" s="479" t="s">
        <v>745</v>
      </c>
      <c r="B43" s="480" t="s">
        <v>789</v>
      </c>
      <c r="C43" s="495"/>
      <c r="D43" s="495"/>
      <c r="E43" s="495"/>
      <c r="F43" s="495"/>
      <c r="G43" s="495"/>
      <c r="H43" s="495"/>
      <c r="I43" s="495"/>
      <c r="J43" s="495"/>
      <c r="K43" s="495"/>
      <c r="L43" s="495"/>
      <c r="M43" s="495"/>
      <c r="N43" s="495"/>
      <c r="O43" s="495"/>
      <c r="P43" s="495"/>
      <c r="Q43" s="495"/>
      <c r="R43" s="495"/>
      <c r="S43" s="495"/>
      <c r="T43" s="496"/>
    </row>
    <row r="44" spans="1:20" s="429" customFormat="1" ht="24" customHeight="1">
      <c r="A44" s="479"/>
      <c r="B44" s="480" t="s">
        <v>629</v>
      </c>
      <c r="C44" s="495"/>
      <c r="D44" s="495"/>
      <c r="E44" s="495"/>
      <c r="F44" s="495"/>
      <c r="G44" s="495"/>
      <c r="H44" s="495"/>
      <c r="I44" s="495"/>
      <c r="J44" s="495"/>
      <c r="K44" s="495"/>
      <c r="L44" s="495"/>
      <c r="M44" s="495"/>
      <c r="N44" s="495"/>
      <c r="O44" s="495"/>
      <c r="P44" s="495"/>
      <c r="Q44" s="495"/>
      <c r="R44" s="495"/>
      <c r="S44" s="495"/>
      <c r="T44" s="496"/>
    </row>
    <row r="45" spans="1:15" ht="19.5" customHeight="1">
      <c r="A45" s="481"/>
      <c r="B45" s="482"/>
      <c r="D45" s="434"/>
      <c r="E45" s="434"/>
      <c r="F45" s="434"/>
      <c r="G45" s="434"/>
      <c r="M45" s="434"/>
      <c r="N45" s="434"/>
      <c r="O45" s="483" t="s">
        <v>486</v>
      </c>
    </row>
    <row r="46" spans="1:20" ht="21.75" customHeight="1">
      <c r="A46" s="942" t="s">
        <v>659</v>
      </c>
      <c r="B46" s="943"/>
      <c r="C46" s="995" t="s">
        <v>777</v>
      </c>
      <c r="D46" s="996"/>
      <c r="E46" s="996"/>
      <c r="F46" s="996"/>
      <c r="G46" s="996"/>
      <c r="H46" s="997"/>
      <c r="I46" s="995" t="s">
        <v>778</v>
      </c>
      <c r="J46" s="996"/>
      <c r="K46" s="996"/>
      <c r="L46" s="996"/>
      <c r="M46" s="996"/>
      <c r="N46" s="996"/>
      <c r="O46" s="996"/>
      <c r="P46" s="538"/>
      <c r="T46" s="27"/>
    </row>
    <row r="47" spans="1:20" ht="21.75" customHeight="1">
      <c r="A47" s="944"/>
      <c r="B47" s="945"/>
      <c r="C47" s="948" t="s">
        <v>779</v>
      </c>
      <c r="D47" s="949"/>
      <c r="E47" s="949"/>
      <c r="F47" s="949"/>
      <c r="G47" s="949"/>
      <c r="H47" s="950"/>
      <c r="I47" s="948" t="s">
        <v>779</v>
      </c>
      <c r="J47" s="949"/>
      <c r="K47" s="949"/>
      <c r="L47" s="949"/>
      <c r="M47" s="949"/>
      <c r="N47" s="949"/>
      <c r="O47" s="949"/>
      <c r="P47" s="539"/>
      <c r="T47" s="27"/>
    </row>
    <row r="48" spans="1:20" ht="21.75" customHeight="1">
      <c r="A48" s="946"/>
      <c r="B48" s="947"/>
      <c r="C48" s="951"/>
      <c r="D48" s="952"/>
      <c r="E48" s="952"/>
      <c r="F48" s="952"/>
      <c r="G48" s="952"/>
      <c r="H48" s="953"/>
      <c r="I48" s="951"/>
      <c r="J48" s="952"/>
      <c r="K48" s="952"/>
      <c r="L48" s="952"/>
      <c r="M48" s="952"/>
      <c r="N48" s="952"/>
      <c r="O48" s="952"/>
      <c r="P48" s="539"/>
      <c r="T48" s="27"/>
    </row>
    <row r="49" spans="1:20" ht="21.75" customHeight="1">
      <c r="A49" s="940">
        <v>1</v>
      </c>
      <c r="B49" s="941"/>
      <c r="C49" s="954">
        <v>2</v>
      </c>
      <c r="D49" s="955"/>
      <c r="E49" s="955"/>
      <c r="F49" s="955"/>
      <c r="G49" s="955"/>
      <c r="H49" s="956"/>
      <c r="I49" s="954">
        <v>3</v>
      </c>
      <c r="J49" s="955"/>
      <c r="K49" s="955"/>
      <c r="L49" s="955"/>
      <c r="M49" s="955"/>
      <c r="N49" s="955"/>
      <c r="O49" s="955"/>
      <c r="P49" s="540"/>
      <c r="T49" s="27"/>
    </row>
    <row r="50" spans="1:20" ht="7.5" customHeight="1">
      <c r="A50" s="484"/>
      <c r="B50" s="432"/>
      <c r="C50" s="497"/>
      <c r="D50" s="497"/>
      <c r="E50" s="497"/>
      <c r="F50" s="497"/>
      <c r="G50" s="22"/>
      <c r="I50" s="22"/>
      <c r="J50" s="22"/>
      <c r="K50" s="22"/>
      <c r="L50" s="444"/>
      <c r="M50" s="22"/>
      <c r="N50" s="22"/>
      <c r="O50" s="444"/>
      <c r="P50" s="22"/>
      <c r="T50" s="27"/>
    </row>
    <row r="51" spans="1:17" s="204" customFormat="1" ht="19.5" customHeight="1">
      <c r="A51" s="208">
        <v>2000</v>
      </c>
      <c r="B51" s="46"/>
      <c r="D51" s="939">
        <v>8847</v>
      </c>
      <c r="E51" s="939"/>
      <c r="F51" s="939"/>
      <c r="G51" s="198"/>
      <c r="K51" s="938">
        <v>8844</v>
      </c>
      <c r="L51" s="938"/>
      <c r="M51" s="938"/>
      <c r="N51" s="498"/>
      <c r="O51" s="113"/>
      <c r="P51" s="113"/>
      <c r="Q51" s="113"/>
    </row>
    <row r="52" spans="1:17" s="204" customFormat="1" ht="19.5" customHeight="1">
      <c r="A52" s="208">
        <v>2001</v>
      </c>
      <c r="B52" s="46"/>
      <c r="D52" s="939">
        <v>9193</v>
      </c>
      <c r="E52" s="939"/>
      <c r="F52" s="939"/>
      <c r="G52" s="198"/>
      <c r="K52" s="938">
        <v>9169</v>
      </c>
      <c r="L52" s="938"/>
      <c r="M52" s="938"/>
      <c r="N52" s="498"/>
      <c r="O52" s="113"/>
      <c r="P52" s="113"/>
      <c r="Q52" s="113"/>
    </row>
    <row r="53" spans="1:17" s="204" customFormat="1" ht="7.5" customHeight="1">
      <c r="A53" s="115"/>
      <c r="B53" s="432"/>
      <c r="D53" s="198"/>
      <c r="G53" s="198"/>
      <c r="J53" s="198"/>
      <c r="K53" s="211"/>
      <c r="L53" s="211"/>
      <c r="N53" s="211"/>
      <c r="O53" s="211"/>
      <c r="Q53" s="211"/>
    </row>
    <row r="54" spans="1:17" s="204" customFormat="1" ht="19.5" customHeight="1">
      <c r="A54" s="489">
        <v>2001</v>
      </c>
      <c r="B54" s="7" t="s">
        <v>649</v>
      </c>
      <c r="D54" s="939">
        <v>783</v>
      </c>
      <c r="E54" s="939"/>
      <c r="F54" s="939"/>
      <c r="G54" s="198"/>
      <c r="J54" s="111"/>
      <c r="K54" s="938">
        <v>784</v>
      </c>
      <c r="L54" s="938"/>
      <c r="M54" s="938"/>
      <c r="N54" s="498"/>
      <c r="O54" s="113"/>
      <c r="P54" s="113"/>
      <c r="Q54" s="113"/>
    </row>
    <row r="55" spans="1:17" s="204" customFormat="1" ht="19.5" customHeight="1">
      <c r="A55" s="489"/>
      <c r="B55" s="7" t="s">
        <v>650</v>
      </c>
      <c r="D55" s="939">
        <v>625</v>
      </c>
      <c r="E55" s="939"/>
      <c r="F55" s="939"/>
      <c r="G55" s="198"/>
      <c r="J55" s="111"/>
      <c r="K55" s="938">
        <v>624</v>
      </c>
      <c r="L55" s="938"/>
      <c r="M55" s="938"/>
      <c r="N55" s="498"/>
      <c r="O55" s="113"/>
      <c r="P55" s="113"/>
      <c r="Q55" s="113"/>
    </row>
    <row r="56" spans="1:17" s="204" customFormat="1" ht="19.5" customHeight="1">
      <c r="A56" s="489"/>
      <c r="B56" s="7" t="s">
        <v>651</v>
      </c>
      <c r="D56" s="939">
        <v>834</v>
      </c>
      <c r="E56" s="939"/>
      <c r="F56" s="939"/>
      <c r="G56" s="198"/>
      <c r="J56" s="111"/>
      <c r="K56" s="938">
        <v>833</v>
      </c>
      <c r="L56" s="938"/>
      <c r="M56" s="938"/>
      <c r="N56" s="498"/>
      <c r="O56" s="113"/>
      <c r="P56" s="113"/>
      <c r="Q56" s="113"/>
    </row>
    <row r="57" spans="1:17" s="204" customFormat="1" ht="19.5" customHeight="1">
      <c r="A57" s="489"/>
      <c r="B57" s="7" t="s">
        <v>652</v>
      </c>
      <c r="D57" s="939">
        <v>663</v>
      </c>
      <c r="E57" s="939"/>
      <c r="F57" s="939"/>
      <c r="G57" s="198"/>
      <c r="J57" s="111"/>
      <c r="K57" s="938">
        <v>666</v>
      </c>
      <c r="L57" s="938"/>
      <c r="M57" s="938"/>
      <c r="N57" s="498"/>
      <c r="O57" s="113"/>
      <c r="P57" s="113"/>
      <c r="Q57" s="113"/>
    </row>
    <row r="58" spans="1:17" s="204" customFormat="1" ht="19.5" customHeight="1">
      <c r="A58" s="489"/>
      <c r="B58" s="492" t="s">
        <v>653</v>
      </c>
      <c r="D58" s="939">
        <v>693</v>
      </c>
      <c r="E58" s="939"/>
      <c r="F58" s="939"/>
      <c r="G58" s="198"/>
      <c r="J58" s="111"/>
      <c r="K58" s="938">
        <v>697</v>
      </c>
      <c r="L58" s="938"/>
      <c r="M58" s="938"/>
      <c r="N58" s="498"/>
      <c r="O58" s="113"/>
      <c r="P58" s="113"/>
      <c r="Q58" s="113"/>
    </row>
    <row r="59" spans="1:17" s="204" customFormat="1" ht="19.5" customHeight="1">
      <c r="A59" s="489"/>
      <c r="B59" s="492" t="s">
        <v>654</v>
      </c>
      <c r="D59" s="939">
        <v>821</v>
      </c>
      <c r="E59" s="939"/>
      <c r="F59" s="939"/>
      <c r="G59" s="198"/>
      <c r="J59" s="111"/>
      <c r="K59" s="938">
        <v>818</v>
      </c>
      <c r="L59" s="938"/>
      <c r="M59" s="938"/>
      <c r="N59" s="498"/>
      <c r="O59" s="113"/>
      <c r="P59" s="113"/>
      <c r="Q59" s="113"/>
    </row>
    <row r="60" spans="1:17" s="204" customFormat="1" ht="19.5" customHeight="1">
      <c r="A60" s="489"/>
      <c r="B60" s="7" t="s">
        <v>655</v>
      </c>
      <c r="D60" s="939">
        <v>750</v>
      </c>
      <c r="E60" s="939"/>
      <c r="F60" s="939"/>
      <c r="G60" s="198"/>
      <c r="J60" s="499"/>
      <c r="K60" s="938">
        <v>739</v>
      </c>
      <c r="L60" s="938"/>
      <c r="M60" s="938"/>
      <c r="N60" s="498"/>
      <c r="O60" s="112"/>
      <c r="P60" s="113"/>
      <c r="Q60" s="113"/>
    </row>
    <row r="61" spans="1:17" s="204" customFormat="1" ht="19.5" customHeight="1">
      <c r="A61" s="489"/>
      <c r="B61" s="7" t="s">
        <v>656</v>
      </c>
      <c r="D61" s="939">
        <v>878</v>
      </c>
      <c r="E61" s="939"/>
      <c r="F61" s="939"/>
      <c r="G61" s="198"/>
      <c r="J61" s="499"/>
      <c r="K61" s="938">
        <v>874</v>
      </c>
      <c r="L61" s="938"/>
      <c r="M61" s="938"/>
      <c r="N61" s="498"/>
      <c r="O61" s="112"/>
      <c r="P61" s="113"/>
      <c r="Q61" s="113"/>
    </row>
    <row r="62" spans="1:17" s="204" customFormat="1" ht="19.5" customHeight="1">
      <c r="A62" s="489"/>
      <c r="B62" s="7" t="s">
        <v>657</v>
      </c>
      <c r="D62" s="939">
        <v>866</v>
      </c>
      <c r="E62" s="939"/>
      <c r="F62" s="939"/>
      <c r="G62" s="198"/>
      <c r="J62" s="111"/>
      <c r="K62" s="938">
        <v>863</v>
      </c>
      <c r="L62" s="938"/>
      <c r="M62" s="938"/>
      <c r="N62" s="498"/>
      <c r="O62" s="113"/>
      <c r="P62" s="113"/>
      <c r="Q62" s="113"/>
    </row>
    <row r="63" spans="1:17" s="204" customFormat="1" ht="19.5" customHeight="1">
      <c r="A63" s="489"/>
      <c r="B63" s="7" t="s">
        <v>658</v>
      </c>
      <c r="D63" s="939">
        <v>866</v>
      </c>
      <c r="E63" s="939"/>
      <c r="F63" s="939"/>
      <c r="G63" s="198"/>
      <c r="J63" s="499"/>
      <c r="K63" s="938">
        <v>855</v>
      </c>
      <c r="L63" s="938"/>
      <c r="M63" s="938"/>
      <c r="N63" s="498"/>
      <c r="O63" s="113"/>
      <c r="P63" s="113"/>
      <c r="Q63" s="113"/>
    </row>
    <row r="64" spans="1:17" s="204" customFormat="1" ht="7.5" customHeight="1">
      <c r="A64" s="115"/>
      <c r="B64" s="432"/>
      <c r="D64" s="198"/>
      <c r="G64" s="198"/>
      <c r="J64" s="198"/>
      <c r="K64" s="211"/>
      <c r="L64" s="211"/>
      <c r="N64" s="211"/>
      <c r="O64" s="211"/>
      <c r="Q64" s="211"/>
    </row>
    <row r="65" spans="1:17" s="198" customFormat="1" ht="19.5" customHeight="1">
      <c r="A65" s="489">
        <v>2002</v>
      </c>
      <c r="B65" s="409" t="s">
        <v>646</v>
      </c>
      <c r="D65" s="939">
        <v>698</v>
      </c>
      <c r="E65" s="939"/>
      <c r="F65" s="939"/>
      <c r="K65" s="938">
        <v>698</v>
      </c>
      <c r="L65" s="938"/>
      <c r="M65" s="938"/>
      <c r="N65" s="111"/>
      <c r="O65" s="111"/>
      <c r="P65" s="111"/>
      <c r="Q65" s="111"/>
    </row>
    <row r="66" spans="1:17" s="198" customFormat="1" ht="19.5" customHeight="1">
      <c r="A66" s="489"/>
      <c r="B66" s="7" t="s">
        <v>647</v>
      </c>
      <c r="D66" s="939">
        <v>750</v>
      </c>
      <c r="E66" s="939"/>
      <c r="F66" s="939"/>
      <c r="K66" s="938">
        <v>750</v>
      </c>
      <c r="L66" s="938"/>
      <c r="M66" s="938"/>
      <c r="N66" s="111"/>
      <c r="O66" s="111"/>
      <c r="P66" s="111"/>
      <c r="Q66" s="111"/>
    </row>
    <row r="67" spans="1:17" s="198" customFormat="1" ht="19.5" customHeight="1">
      <c r="A67" s="489"/>
      <c r="B67" s="7" t="s">
        <v>649</v>
      </c>
      <c r="F67" s="198">
        <v>659</v>
      </c>
      <c r="K67" s="112"/>
      <c r="L67" s="112"/>
      <c r="M67" s="112">
        <v>661</v>
      </c>
      <c r="N67" s="111"/>
      <c r="O67" s="111"/>
      <c r="P67" s="111"/>
      <c r="Q67" s="111"/>
    </row>
    <row r="68" spans="1:16" s="84" customFormat="1" ht="18.75" customHeight="1">
      <c r="A68" s="454"/>
      <c r="B68" s="46" t="s">
        <v>5</v>
      </c>
      <c r="C68" s="123"/>
      <c r="D68" s="123"/>
      <c r="E68" s="123"/>
      <c r="F68" s="198">
        <f>SUM(D65:F67)</f>
        <v>2107</v>
      </c>
      <c r="G68" s="123"/>
      <c r="H68" s="123"/>
      <c r="I68" s="123"/>
      <c r="J68" s="123"/>
      <c r="K68" s="123"/>
      <c r="L68" s="123"/>
      <c r="M68" s="198">
        <f>SUM(K65:M67)</f>
        <v>2109</v>
      </c>
      <c r="N68" s="123"/>
      <c r="O68" s="123"/>
      <c r="P68" s="123"/>
    </row>
    <row r="69" spans="1:20" s="198" customFormat="1" ht="19.5" customHeight="1">
      <c r="A69" s="115"/>
      <c r="B69" s="46"/>
      <c r="N69" s="938"/>
      <c r="O69" s="938"/>
      <c r="P69" s="938"/>
      <c r="Q69" s="111"/>
      <c r="R69" s="111"/>
      <c r="S69" s="111"/>
      <c r="T69" s="111"/>
    </row>
    <row r="70" spans="1:27" ht="9" customHeight="1">
      <c r="A70" s="71"/>
      <c r="B70" s="456"/>
      <c r="C70" s="500"/>
      <c r="D70" s="500"/>
      <c r="E70" s="500"/>
      <c r="F70" s="500"/>
      <c r="G70" s="435"/>
      <c r="H70" s="435"/>
      <c r="I70" s="435"/>
      <c r="J70" s="435"/>
      <c r="K70" s="435"/>
      <c r="L70" s="435"/>
      <c r="M70" s="501"/>
      <c r="N70" s="501"/>
      <c r="O70" s="501"/>
      <c r="P70" s="537"/>
      <c r="Q70" s="537"/>
      <c r="R70" s="537"/>
      <c r="S70" s="537"/>
      <c r="T70" s="537"/>
      <c r="U70" s="432"/>
      <c r="V70" s="432"/>
      <c r="W70" s="432"/>
      <c r="X70" s="432"/>
      <c r="Y70" s="432"/>
      <c r="Z70" s="432"/>
      <c r="AA70" s="432"/>
    </row>
    <row r="71" spans="1:2" ht="6.75" customHeight="1">
      <c r="A71" s="502"/>
      <c r="B71" s="47"/>
    </row>
  </sheetData>
  <mergeCells count="71">
    <mergeCell ref="D54:F54"/>
    <mergeCell ref="D55:F55"/>
    <mergeCell ref="M11:T11"/>
    <mergeCell ref="C12:D15"/>
    <mergeCell ref="Q14:R14"/>
    <mergeCell ref="S12:T12"/>
    <mergeCell ref="S13:T13"/>
    <mergeCell ref="O14:P14"/>
    <mergeCell ref="I46:O46"/>
    <mergeCell ref="C46:H46"/>
    <mergeCell ref="I47:O48"/>
    <mergeCell ref="A11:B15"/>
    <mergeCell ref="J13:L13"/>
    <mergeCell ref="E15:G15"/>
    <mergeCell ref="J15:L15"/>
    <mergeCell ref="C11:L11"/>
    <mergeCell ref="E13:G13"/>
    <mergeCell ref="E14:G14"/>
    <mergeCell ref="H14:I14"/>
    <mergeCell ref="J14:L14"/>
    <mergeCell ref="I49:O49"/>
    <mergeCell ref="O12:R12"/>
    <mergeCell ref="Q13:R13"/>
    <mergeCell ref="S14:T14"/>
    <mergeCell ref="O15:P15"/>
    <mergeCell ref="S15:T15"/>
    <mergeCell ref="S16:T16"/>
    <mergeCell ref="Q16:R16"/>
    <mergeCell ref="E12:I12"/>
    <mergeCell ref="J12:L12"/>
    <mergeCell ref="E16:G16"/>
    <mergeCell ref="H16:I16"/>
    <mergeCell ref="O13:P13"/>
    <mergeCell ref="J16:L16"/>
    <mergeCell ref="M16:N16"/>
    <mergeCell ref="O16:P16"/>
    <mergeCell ref="M12:N15"/>
    <mergeCell ref="H13:I13"/>
    <mergeCell ref="A16:B16"/>
    <mergeCell ref="D51:F51"/>
    <mergeCell ref="D52:F52"/>
    <mergeCell ref="K51:M51"/>
    <mergeCell ref="K52:M52"/>
    <mergeCell ref="A46:B48"/>
    <mergeCell ref="C47:H48"/>
    <mergeCell ref="A49:B49"/>
    <mergeCell ref="C49:H49"/>
    <mergeCell ref="C16:D16"/>
    <mergeCell ref="K54:M54"/>
    <mergeCell ref="K55:M55"/>
    <mergeCell ref="K56:M56"/>
    <mergeCell ref="K57:M57"/>
    <mergeCell ref="D56:F56"/>
    <mergeCell ref="D57:F57"/>
    <mergeCell ref="K58:M58"/>
    <mergeCell ref="K59:M59"/>
    <mergeCell ref="D58:F58"/>
    <mergeCell ref="D59:F59"/>
    <mergeCell ref="K60:M60"/>
    <mergeCell ref="K61:M61"/>
    <mergeCell ref="D60:F60"/>
    <mergeCell ref="D61:F61"/>
    <mergeCell ref="K62:M62"/>
    <mergeCell ref="K63:M63"/>
    <mergeCell ref="D62:F62"/>
    <mergeCell ref="D63:F63"/>
    <mergeCell ref="N69:P69"/>
    <mergeCell ref="K65:M65"/>
    <mergeCell ref="D65:F65"/>
    <mergeCell ref="D66:F66"/>
    <mergeCell ref="K66:M66"/>
  </mergeCells>
  <printOptions horizontalCentered="1"/>
  <pageMargins left="0.7874015748031497" right="0.7874015748031497" top="0.3937007874015748" bottom="0.3937007874015748" header="0.3937007874015748" footer="0.3937007874015748"/>
  <pageSetup fitToHeight="1" fitToWidth="1" horizontalDpi="300" verticalDpi="3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BV64"/>
  <sheetViews>
    <sheetView zoomScale="74" zoomScaleNormal="74" workbookViewId="0" topLeftCell="A12">
      <selection activeCell="AN142" sqref="AN142"/>
    </sheetView>
  </sheetViews>
  <sheetFormatPr defaultColWidth="9.00390625" defaultRowHeight="16.5"/>
  <cols>
    <col min="1" max="1" width="4.875" style="203" customWidth="1"/>
    <col min="2" max="2" width="27.75390625" style="204" customWidth="1"/>
    <col min="3" max="3" width="1.37890625" style="205" customWidth="1"/>
    <col min="4" max="4" width="1.4921875" style="205" customWidth="1"/>
    <col min="5" max="10" width="1.37890625" style="205" customWidth="1"/>
    <col min="11" max="11" width="1.00390625" style="205" customWidth="1"/>
    <col min="12" max="20" width="1.37890625" style="205" customWidth="1"/>
    <col min="21" max="29" width="1.25" style="205" customWidth="1"/>
    <col min="30" max="38" width="1.37890625" style="205" customWidth="1"/>
    <col min="39" max="73" width="1.25" style="205" customWidth="1"/>
    <col min="74" max="74" width="1.25" style="197" customWidth="1"/>
    <col min="75" max="16384" width="1.625" style="205" customWidth="1"/>
  </cols>
  <sheetData>
    <row r="1" spans="1:2" s="197" customFormat="1" ht="16.5" customHeight="1">
      <c r="A1" s="198"/>
      <c r="B1" s="198"/>
    </row>
    <row r="2" spans="1:74" s="197" customFormat="1" ht="20.25">
      <c r="A2" s="586" t="s">
        <v>18</v>
      </c>
      <c r="B2" s="198"/>
      <c r="M2" s="200"/>
      <c r="BV2" s="3" t="s">
        <v>902</v>
      </c>
    </row>
    <row r="3" spans="1:74" s="197" customFormat="1" ht="16.5">
      <c r="A3" s="587" t="s">
        <v>19</v>
      </c>
      <c r="B3" s="198"/>
      <c r="BV3" s="239" t="s">
        <v>903</v>
      </c>
    </row>
    <row r="4" spans="1:74" s="197" customFormat="1" ht="16.5" customHeight="1">
      <c r="A4" s="588" t="s">
        <v>20</v>
      </c>
      <c r="B4" s="142"/>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153" t="s">
        <v>904</v>
      </c>
    </row>
    <row r="5" spans="1:2" s="197" customFormat="1" ht="20.25" customHeight="1">
      <c r="A5" s="202"/>
      <c r="B5" s="198"/>
    </row>
    <row r="6" spans="1:2" s="197" customFormat="1" ht="16.5" customHeight="1">
      <c r="A6" s="202"/>
      <c r="B6" s="198"/>
    </row>
    <row r="7" spans="1:2" ht="16.5">
      <c r="A7" s="261" t="s">
        <v>180</v>
      </c>
      <c r="B7" s="407" t="s">
        <v>181</v>
      </c>
    </row>
    <row r="8" spans="1:74" s="206" customFormat="1" ht="18.75">
      <c r="A8" s="262"/>
      <c r="B8" s="263" t="s">
        <v>182</v>
      </c>
      <c r="BV8" s="207"/>
    </row>
    <row r="9" spans="2:74" s="206" customFormat="1" ht="18.75">
      <c r="B9" s="169" t="s">
        <v>183</v>
      </c>
      <c r="BV9" s="207"/>
    </row>
    <row r="10" spans="1:74" ht="17.25" customHeight="1">
      <c r="A10" s="208"/>
      <c r="B10" s="209"/>
      <c r="BV10" s="278" t="s">
        <v>153</v>
      </c>
    </row>
    <row r="11" spans="1:74" s="264" customFormat="1" ht="18" customHeight="1">
      <c r="A11" s="1032" t="s">
        <v>184</v>
      </c>
      <c r="B11" s="1033"/>
      <c r="C11" s="1003" t="s">
        <v>185</v>
      </c>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c r="AJ11" s="1004"/>
      <c r="AK11" s="1004"/>
      <c r="AL11" s="1004"/>
      <c r="AM11" s="1004"/>
      <c r="AN11" s="1004"/>
      <c r="AO11" s="1004"/>
      <c r="AP11" s="1004"/>
      <c r="AQ11" s="1004"/>
      <c r="AR11" s="1004"/>
      <c r="AS11" s="1004"/>
      <c r="AT11" s="1004"/>
      <c r="AU11" s="1004"/>
      <c r="AV11" s="1004"/>
      <c r="AW11" s="1004"/>
      <c r="AX11" s="1004"/>
      <c r="AY11" s="1004"/>
      <c r="AZ11" s="1004"/>
      <c r="BA11" s="1004"/>
      <c r="BB11" s="1004"/>
      <c r="BC11" s="1004"/>
      <c r="BD11" s="1004"/>
      <c r="BE11" s="1004"/>
      <c r="BF11" s="1004"/>
      <c r="BG11" s="1004"/>
      <c r="BH11" s="1004"/>
      <c r="BI11" s="1004"/>
      <c r="BJ11" s="1004"/>
      <c r="BK11" s="1004"/>
      <c r="BL11" s="1004"/>
      <c r="BM11" s="1004"/>
      <c r="BN11" s="1004"/>
      <c r="BO11" s="1004"/>
      <c r="BP11" s="1004"/>
      <c r="BQ11" s="1004"/>
      <c r="BR11" s="1004"/>
      <c r="BS11" s="1004"/>
      <c r="BT11" s="1004"/>
      <c r="BU11" s="1004"/>
      <c r="BV11" s="1005"/>
    </row>
    <row r="12" spans="1:74" s="264" customFormat="1" ht="18" customHeight="1">
      <c r="A12" s="1034"/>
      <c r="B12" s="1035"/>
      <c r="C12" s="1006" t="s">
        <v>751</v>
      </c>
      <c r="D12" s="1007"/>
      <c r="E12" s="1007"/>
      <c r="F12" s="1007"/>
      <c r="G12" s="1007"/>
      <c r="H12" s="1007"/>
      <c r="I12" s="1007"/>
      <c r="J12" s="1007"/>
      <c r="K12" s="1007"/>
      <c r="L12" s="1006" t="s">
        <v>718</v>
      </c>
      <c r="M12" s="1007"/>
      <c r="N12" s="1007"/>
      <c r="O12" s="1007"/>
      <c r="P12" s="1007"/>
      <c r="Q12" s="1007"/>
      <c r="R12" s="1007"/>
      <c r="S12" s="1007"/>
      <c r="T12" s="1007"/>
      <c r="U12" s="1006" t="s">
        <v>743</v>
      </c>
      <c r="V12" s="1007"/>
      <c r="W12" s="1007"/>
      <c r="X12" s="1007"/>
      <c r="Y12" s="1007"/>
      <c r="Z12" s="1007"/>
      <c r="AA12" s="1007"/>
      <c r="AB12" s="1007"/>
      <c r="AC12" s="1007"/>
      <c r="AD12" s="1006" t="s">
        <v>186</v>
      </c>
      <c r="AE12" s="1007"/>
      <c r="AF12" s="1007"/>
      <c r="AG12" s="1007"/>
      <c r="AH12" s="1007"/>
      <c r="AI12" s="1007"/>
      <c r="AJ12" s="1007"/>
      <c r="AK12" s="1007"/>
      <c r="AL12" s="1007"/>
      <c r="AM12" s="1006" t="s">
        <v>719</v>
      </c>
      <c r="AN12" s="1007"/>
      <c r="AO12" s="1007"/>
      <c r="AP12" s="1007"/>
      <c r="AQ12" s="1007"/>
      <c r="AR12" s="1007"/>
      <c r="AS12" s="1007"/>
      <c r="AT12" s="1007"/>
      <c r="AU12" s="1007"/>
      <c r="AV12" s="1006" t="s">
        <v>720</v>
      </c>
      <c r="AW12" s="1007"/>
      <c r="AX12" s="1007"/>
      <c r="AY12" s="1007"/>
      <c r="AZ12" s="1007"/>
      <c r="BA12" s="1007"/>
      <c r="BB12" s="1007"/>
      <c r="BC12" s="1007"/>
      <c r="BD12" s="1007"/>
      <c r="BE12" s="1006" t="s">
        <v>721</v>
      </c>
      <c r="BF12" s="1007"/>
      <c r="BG12" s="1007"/>
      <c r="BH12" s="1007"/>
      <c r="BI12" s="1007"/>
      <c r="BJ12" s="1007"/>
      <c r="BK12" s="1007"/>
      <c r="BL12" s="1007"/>
      <c r="BM12" s="1007"/>
      <c r="BN12" s="1006" t="s">
        <v>744</v>
      </c>
      <c r="BO12" s="1007"/>
      <c r="BP12" s="1007"/>
      <c r="BQ12" s="1007"/>
      <c r="BR12" s="1007"/>
      <c r="BS12" s="1007"/>
      <c r="BT12" s="1007"/>
      <c r="BU12" s="1007"/>
      <c r="BV12" s="1008"/>
    </row>
    <row r="13" spans="1:74" s="267" customFormat="1" ht="27" customHeight="1">
      <c r="A13" s="1034"/>
      <c r="B13" s="1035"/>
      <c r="C13" s="1009" t="s">
        <v>752</v>
      </c>
      <c r="D13" s="1009"/>
      <c r="E13" s="1009"/>
      <c r="F13" s="1009"/>
      <c r="G13" s="1009"/>
      <c r="H13" s="1009"/>
      <c r="I13" s="1009"/>
      <c r="J13" s="1009"/>
      <c r="K13" s="1009"/>
      <c r="L13" s="1011" t="s">
        <v>187</v>
      </c>
      <c r="M13" s="1009"/>
      <c r="N13" s="1009"/>
      <c r="O13" s="1009"/>
      <c r="P13" s="1009"/>
      <c r="Q13" s="1009"/>
      <c r="R13" s="1009"/>
      <c r="S13" s="1009"/>
      <c r="T13" s="1009"/>
      <c r="U13" s="1009" t="s">
        <v>722</v>
      </c>
      <c r="V13" s="1009"/>
      <c r="W13" s="1009"/>
      <c r="X13" s="1009"/>
      <c r="Y13" s="1009"/>
      <c r="Z13" s="1009"/>
      <c r="AA13" s="1009"/>
      <c r="AB13" s="1009"/>
      <c r="AC13" s="1009"/>
      <c r="AD13" s="1011" t="s">
        <v>188</v>
      </c>
      <c r="AE13" s="1009"/>
      <c r="AF13" s="1009"/>
      <c r="AG13" s="1009"/>
      <c r="AH13" s="1009"/>
      <c r="AI13" s="1009"/>
      <c r="AJ13" s="1009"/>
      <c r="AK13" s="1009"/>
      <c r="AL13" s="1009"/>
      <c r="AM13" s="1009" t="s">
        <v>723</v>
      </c>
      <c r="AN13" s="1009"/>
      <c r="AO13" s="1009"/>
      <c r="AP13" s="1009"/>
      <c r="AQ13" s="1009"/>
      <c r="AR13" s="1009"/>
      <c r="AS13" s="1009"/>
      <c r="AT13" s="1009"/>
      <c r="AU13" s="1009"/>
      <c r="AV13" s="1009" t="s">
        <v>724</v>
      </c>
      <c r="AW13" s="1009"/>
      <c r="AX13" s="1009"/>
      <c r="AY13" s="1009"/>
      <c r="AZ13" s="1009"/>
      <c r="BA13" s="1009"/>
      <c r="BB13" s="1009"/>
      <c r="BC13" s="1009"/>
      <c r="BD13" s="1009"/>
      <c r="BE13" s="1009" t="s">
        <v>725</v>
      </c>
      <c r="BF13" s="1009"/>
      <c r="BG13" s="1009"/>
      <c r="BH13" s="1009"/>
      <c r="BI13" s="1009"/>
      <c r="BJ13" s="1009"/>
      <c r="BK13" s="1009"/>
      <c r="BL13" s="1009"/>
      <c r="BM13" s="1009"/>
      <c r="BN13" s="1009" t="s">
        <v>770</v>
      </c>
      <c r="BO13" s="1009"/>
      <c r="BP13" s="1009"/>
      <c r="BQ13" s="1009"/>
      <c r="BR13" s="1009"/>
      <c r="BS13" s="1009"/>
      <c r="BT13" s="1009"/>
      <c r="BU13" s="1009"/>
      <c r="BV13" s="1010"/>
    </row>
    <row r="14" spans="1:74" s="266" customFormat="1" ht="20.25" customHeight="1">
      <c r="A14" s="1036"/>
      <c r="B14" s="1037"/>
      <c r="C14" s="1039"/>
      <c r="D14" s="1039"/>
      <c r="E14" s="1039"/>
      <c r="F14" s="1039"/>
      <c r="G14" s="1039"/>
      <c r="H14" s="1039"/>
      <c r="I14" s="1039"/>
      <c r="J14" s="1039"/>
      <c r="K14" s="1039"/>
      <c r="L14" s="1011" t="s">
        <v>191</v>
      </c>
      <c r="M14" s="1009"/>
      <c r="N14" s="1009"/>
      <c r="O14" s="1009"/>
      <c r="P14" s="1009"/>
      <c r="Q14" s="1009"/>
      <c r="R14" s="1009"/>
      <c r="S14" s="1009"/>
      <c r="T14" s="1009"/>
      <c r="U14" s="1039"/>
      <c r="V14" s="1039"/>
      <c r="W14" s="1039"/>
      <c r="X14" s="1039"/>
      <c r="Y14" s="1039"/>
      <c r="Z14" s="1039"/>
      <c r="AA14" s="1039"/>
      <c r="AB14" s="1039"/>
      <c r="AC14" s="1039"/>
      <c r="AD14" s="1039" t="s">
        <v>192</v>
      </c>
      <c r="AE14" s="1039"/>
      <c r="AF14" s="1039"/>
      <c r="AG14" s="1039"/>
      <c r="AH14" s="1039"/>
      <c r="AI14" s="1039"/>
      <c r="AJ14" s="1039"/>
      <c r="AK14" s="1039"/>
      <c r="AL14" s="1039"/>
      <c r="AM14" s="1039" t="s">
        <v>193</v>
      </c>
      <c r="AN14" s="1039"/>
      <c r="AO14" s="1039"/>
      <c r="AP14" s="1039"/>
      <c r="AQ14" s="1039"/>
      <c r="AR14" s="1039"/>
      <c r="AS14" s="1039"/>
      <c r="AT14" s="1039"/>
      <c r="AU14" s="1039"/>
      <c r="AV14" s="1039" t="s">
        <v>194</v>
      </c>
      <c r="AW14" s="1039"/>
      <c r="AX14" s="1039"/>
      <c r="AY14" s="1039"/>
      <c r="AZ14" s="1039"/>
      <c r="BA14" s="1039"/>
      <c r="BB14" s="1039"/>
      <c r="BC14" s="1039"/>
      <c r="BD14" s="1039"/>
      <c r="BE14" s="1039" t="s">
        <v>195</v>
      </c>
      <c r="BF14" s="1039"/>
      <c r="BG14" s="1039"/>
      <c r="BH14" s="1039"/>
      <c r="BI14" s="1039"/>
      <c r="BJ14" s="1039"/>
      <c r="BK14" s="1039"/>
      <c r="BL14" s="1039"/>
      <c r="BM14" s="1039"/>
      <c r="BN14" s="1039" t="s">
        <v>197</v>
      </c>
      <c r="BO14" s="1039"/>
      <c r="BP14" s="1039"/>
      <c r="BQ14" s="1039"/>
      <c r="BR14" s="1039"/>
      <c r="BS14" s="1039"/>
      <c r="BT14" s="1039"/>
      <c r="BU14" s="1039"/>
      <c r="BV14" s="1040"/>
    </row>
    <row r="15" spans="1:74" s="267" customFormat="1" ht="12.75">
      <c r="A15" s="1012">
        <v>1</v>
      </c>
      <c r="B15" s="1012"/>
      <c r="C15" s="1004">
        <v>2</v>
      </c>
      <c r="D15" s="1004"/>
      <c r="E15" s="1004"/>
      <c r="F15" s="1004"/>
      <c r="G15" s="1004"/>
      <c r="H15" s="1004"/>
      <c r="I15" s="1004"/>
      <c r="J15" s="1004"/>
      <c r="K15" s="1004"/>
      <c r="L15" s="1004">
        <v>3</v>
      </c>
      <c r="M15" s="1004"/>
      <c r="N15" s="1004"/>
      <c r="O15" s="1004"/>
      <c r="P15" s="1004"/>
      <c r="Q15" s="1004"/>
      <c r="R15" s="1004"/>
      <c r="S15" s="1004"/>
      <c r="T15" s="1004"/>
      <c r="U15" s="1004">
        <v>4</v>
      </c>
      <c r="V15" s="1004"/>
      <c r="W15" s="1004"/>
      <c r="X15" s="1004"/>
      <c r="Y15" s="1004"/>
      <c r="Z15" s="1004"/>
      <c r="AA15" s="1004"/>
      <c r="AB15" s="1004"/>
      <c r="AC15" s="1004"/>
      <c r="AD15" s="1004">
        <v>5</v>
      </c>
      <c r="AE15" s="1004"/>
      <c r="AF15" s="1004"/>
      <c r="AG15" s="1004"/>
      <c r="AH15" s="1004"/>
      <c r="AI15" s="1004"/>
      <c r="AJ15" s="1004"/>
      <c r="AK15" s="1004"/>
      <c r="AL15" s="1004"/>
      <c r="AM15" s="1004">
        <v>6</v>
      </c>
      <c r="AN15" s="1004"/>
      <c r="AO15" s="1004"/>
      <c r="AP15" s="1004"/>
      <c r="AQ15" s="1004"/>
      <c r="AR15" s="1004"/>
      <c r="AS15" s="1004"/>
      <c r="AT15" s="1004"/>
      <c r="AU15" s="1004"/>
      <c r="AV15" s="1004">
        <v>7</v>
      </c>
      <c r="AW15" s="1004"/>
      <c r="AX15" s="1004"/>
      <c r="AY15" s="1004"/>
      <c r="AZ15" s="1004"/>
      <c r="BA15" s="1004"/>
      <c r="BB15" s="1004"/>
      <c r="BC15" s="1004"/>
      <c r="BD15" s="1004"/>
      <c r="BE15" s="1004">
        <v>8</v>
      </c>
      <c r="BF15" s="1004"/>
      <c r="BG15" s="1004"/>
      <c r="BH15" s="1004"/>
      <c r="BI15" s="1004"/>
      <c r="BJ15" s="1004"/>
      <c r="BK15" s="1004"/>
      <c r="BL15" s="1004"/>
      <c r="BM15" s="1004"/>
      <c r="BN15" s="1004">
        <v>9</v>
      </c>
      <c r="BO15" s="1004"/>
      <c r="BP15" s="1004"/>
      <c r="BQ15" s="1004"/>
      <c r="BR15" s="1004"/>
      <c r="BS15" s="1004"/>
      <c r="BT15" s="1004"/>
      <c r="BU15" s="1004"/>
      <c r="BV15" s="1005"/>
    </row>
    <row r="16" spans="1:74" ht="8.25" customHeight="1">
      <c r="A16" s="115"/>
      <c r="B16" s="198"/>
      <c r="C16" s="938"/>
      <c r="D16" s="938"/>
      <c r="E16" s="938"/>
      <c r="F16" s="938"/>
      <c r="G16" s="938"/>
      <c r="H16" s="938"/>
      <c r="I16" s="938"/>
      <c r="J16" s="1041"/>
      <c r="K16" s="1041"/>
      <c r="L16" s="938"/>
      <c r="M16" s="938"/>
      <c r="N16" s="938"/>
      <c r="O16" s="938"/>
      <c r="P16" s="938"/>
      <c r="Q16" s="938"/>
      <c r="R16" s="938"/>
      <c r="S16" s="1041"/>
      <c r="T16" s="1041"/>
      <c r="U16" s="938"/>
      <c r="V16" s="938"/>
      <c r="W16" s="938"/>
      <c r="X16" s="938"/>
      <c r="Y16" s="938"/>
      <c r="Z16" s="938"/>
      <c r="AA16" s="938"/>
      <c r="AB16" s="1041"/>
      <c r="AC16" s="1041"/>
      <c r="AD16" s="938"/>
      <c r="AE16" s="938"/>
      <c r="AF16" s="938"/>
      <c r="AG16" s="938"/>
      <c r="AH16" s="938"/>
      <c r="AI16" s="938"/>
      <c r="AJ16" s="938"/>
      <c r="AK16" s="1041"/>
      <c r="AL16" s="1041"/>
      <c r="AM16" s="938"/>
      <c r="AN16" s="938"/>
      <c r="AO16" s="938"/>
      <c r="AP16" s="938"/>
      <c r="AQ16" s="938"/>
      <c r="AR16" s="938"/>
      <c r="AS16" s="938"/>
      <c r="AT16" s="1041"/>
      <c r="AU16" s="1041"/>
      <c r="AV16" s="938"/>
      <c r="AW16" s="938"/>
      <c r="AX16" s="938"/>
      <c r="AY16" s="938"/>
      <c r="AZ16" s="938"/>
      <c r="BA16" s="938"/>
      <c r="BB16" s="938"/>
      <c r="BC16" s="1041"/>
      <c r="BD16" s="1041"/>
      <c r="BE16" s="938"/>
      <c r="BF16" s="938"/>
      <c r="BG16" s="938"/>
      <c r="BH16" s="938"/>
      <c r="BI16" s="938"/>
      <c r="BJ16" s="938"/>
      <c r="BK16" s="938"/>
      <c r="BL16" s="1041"/>
      <c r="BM16" s="1041"/>
      <c r="BN16" s="938"/>
      <c r="BO16" s="938"/>
      <c r="BP16" s="938"/>
      <c r="BQ16" s="938"/>
      <c r="BR16" s="938"/>
      <c r="BS16" s="938"/>
      <c r="BT16" s="938"/>
      <c r="BU16" s="1041"/>
      <c r="BV16" s="1041"/>
    </row>
    <row r="17" spans="1:74" s="161" customFormat="1" ht="19.5" customHeight="1">
      <c r="A17" s="256">
        <v>2000</v>
      </c>
      <c r="B17" s="244"/>
      <c r="C17" s="841">
        <v>12158</v>
      </c>
      <c r="D17" s="841"/>
      <c r="E17" s="841"/>
      <c r="F17" s="841"/>
      <c r="G17" s="841"/>
      <c r="H17" s="841"/>
      <c r="I17" s="841"/>
      <c r="J17" s="1000"/>
      <c r="K17" s="1000"/>
      <c r="L17" s="998">
        <v>4219</v>
      </c>
      <c r="M17" s="998"/>
      <c r="N17" s="998"/>
      <c r="O17" s="998"/>
      <c r="P17" s="998"/>
      <c r="Q17" s="998"/>
      <c r="R17" s="998"/>
      <c r="S17" s="999"/>
      <c r="T17" s="999"/>
      <c r="U17" s="998">
        <v>7163</v>
      </c>
      <c r="V17" s="998"/>
      <c r="W17" s="998"/>
      <c r="X17" s="998"/>
      <c r="Y17" s="998"/>
      <c r="Z17" s="998"/>
      <c r="AA17" s="998"/>
      <c r="AB17" s="999"/>
      <c r="AC17" s="999"/>
      <c r="AD17" s="998">
        <v>109</v>
      </c>
      <c r="AE17" s="998"/>
      <c r="AF17" s="998"/>
      <c r="AG17" s="998"/>
      <c r="AH17" s="998"/>
      <c r="AI17" s="998"/>
      <c r="AJ17" s="998"/>
      <c r="AK17" s="999"/>
      <c r="AL17" s="999"/>
      <c r="AM17" s="998">
        <v>220</v>
      </c>
      <c r="AN17" s="998"/>
      <c r="AO17" s="998"/>
      <c r="AP17" s="998"/>
      <c r="AQ17" s="998"/>
      <c r="AR17" s="998"/>
      <c r="AS17" s="998"/>
      <c r="AT17" s="999"/>
      <c r="AU17" s="999"/>
      <c r="AV17" s="998">
        <v>110</v>
      </c>
      <c r="AW17" s="998"/>
      <c r="AX17" s="998"/>
      <c r="AY17" s="998"/>
      <c r="AZ17" s="998"/>
      <c r="BA17" s="998"/>
      <c r="BB17" s="998"/>
      <c r="BC17" s="999"/>
      <c r="BD17" s="999"/>
      <c r="BE17" s="998">
        <v>242</v>
      </c>
      <c r="BF17" s="998"/>
      <c r="BG17" s="998"/>
      <c r="BH17" s="998"/>
      <c r="BI17" s="998"/>
      <c r="BJ17" s="998"/>
      <c r="BK17" s="998"/>
      <c r="BL17" s="999"/>
      <c r="BM17" s="999"/>
      <c r="BN17" s="998">
        <v>95</v>
      </c>
      <c r="BO17" s="998"/>
      <c r="BP17" s="998"/>
      <c r="BQ17" s="998"/>
      <c r="BR17" s="998"/>
      <c r="BS17" s="998"/>
      <c r="BT17" s="998"/>
      <c r="BU17" s="1013"/>
      <c r="BV17" s="1013"/>
    </row>
    <row r="18" spans="1:74" s="160" customFormat="1" ht="19.5" customHeight="1">
      <c r="A18" s="541">
        <v>2001</v>
      </c>
      <c r="B18" s="68"/>
      <c r="C18" s="841">
        <v>14402</v>
      </c>
      <c r="D18" s="841"/>
      <c r="E18" s="841"/>
      <c r="F18" s="841"/>
      <c r="G18" s="841"/>
      <c r="H18" s="841"/>
      <c r="I18" s="841"/>
      <c r="J18" s="1000"/>
      <c r="K18" s="1000"/>
      <c r="L18" s="841">
        <v>5177</v>
      </c>
      <c r="M18" s="841"/>
      <c r="N18" s="841"/>
      <c r="O18" s="841"/>
      <c r="P18" s="841"/>
      <c r="Q18" s="841"/>
      <c r="R18" s="841"/>
      <c r="S18" s="1000"/>
      <c r="T18" s="1000"/>
      <c r="U18" s="841">
        <v>8456</v>
      </c>
      <c r="V18" s="841"/>
      <c r="W18" s="841"/>
      <c r="X18" s="841"/>
      <c r="Y18" s="841"/>
      <c r="Z18" s="841"/>
      <c r="AA18" s="841"/>
      <c r="AB18" s="1000"/>
      <c r="AC18" s="1000"/>
      <c r="AD18" s="841">
        <v>48</v>
      </c>
      <c r="AE18" s="841"/>
      <c r="AF18" s="841"/>
      <c r="AG18" s="841"/>
      <c r="AH18" s="841"/>
      <c r="AI18" s="841"/>
      <c r="AJ18" s="841"/>
      <c r="AK18" s="1000"/>
      <c r="AL18" s="1000"/>
      <c r="AM18" s="841">
        <v>307</v>
      </c>
      <c r="AN18" s="841"/>
      <c r="AO18" s="841"/>
      <c r="AP18" s="841"/>
      <c r="AQ18" s="841"/>
      <c r="AR18" s="841"/>
      <c r="AS18" s="841"/>
      <c r="AT18" s="1000"/>
      <c r="AU18" s="1000"/>
      <c r="AV18" s="841">
        <v>123</v>
      </c>
      <c r="AW18" s="841"/>
      <c r="AX18" s="841"/>
      <c r="AY18" s="841"/>
      <c r="AZ18" s="841"/>
      <c r="BA18" s="841"/>
      <c r="BB18" s="841"/>
      <c r="BC18" s="1000"/>
      <c r="BD18" s="1000"/>
      <c r="BE18" s="841">
        <v>215</v>
      </c>
      <c r="BF18" s="841"/>
      <c r="BG18" s="841"/>
      <c r="BH18" s="841"/>
      <c r="BI18" s="841"/>
      <c r="BJ18" s="841"/>
      <c r="BK18" s="841"/>
      <c r="BL18" s="1000"/>
      <c r="BM18" s="1000"/>
      <c r="BN18" s="841">
        <f>C18-SUM(L18:BK18)</f>
        <v>76</v>
      </c>
      <c r="BO18" s="841"/>
      <c r="BP18" s="841"/>
      <c r="BQ18" s="841"/>
      <c r="BR18" s="841"/>
      <c r="BS18" s="841"/>
      <c r="BT18" s="841"/>
      <c r="BU18" s="1014"/>
      <c r="BV18" s="1014"/>
    </row>
    <row r="19" spans="1:74" s="161" customFormat="1" ht="8.25" customHeight="1">
      <c r="A19" s="254"/>
      <c r="B19" s="244"/>
      <c r="C19" s="841"/>
      <c r="D19" s="841"/>
      <c r="E19" s="841"/>
      <c r="F19" s="841"/>
      <c r="G19" s="841"/>
      <c r="H19" s="841"/>
      <c r="I19" s="841"/>
      <c r="J19" s="1000"/>
      <c r="K19" s="1000"/>
      <c r="L19" s="841"/>
      <c r="M19" s="841"/>
      <c r="N19" s="841"/>
      <c r="O19" s="841"/>
      <c r="P19" s="841"/>
      <c r="Q19" s="841"/>
      <c r="R19" s="841"/>
      <c r="S19" s="1000"/>
      <c r="T19" s="1000"/>
      <c r="U19" s="841"/>
      <c r="V19" s="841"/>
      <c r="W19" s="841"/>
      <c r="X19" s="841"/>
      <c r="Y19" s="841"/>
      <c r="Z19" s="841"/>
      <c r="AA19" s="841"/>
      <c r="AB19" s="1000"/>
      <c r="AC19" s="1000"/>
      <c r="AD19" s="841"/>
      <c r="AE19" s="841"/>
      <c r="AF19" s="841"/>
      <c r="AG19" s="841"/>
      <c r="AH19" s="841"/>
      <c r="AI19" s="841"/>
      <c r="AJ19" s="841"/>
      <c r="AK19" s="1000"/>
      <c r="AL19" s="1000"/>
      <c r="AM19" s="841"/>
      <c r="AN19" s="841"/>
      <c r="AO19" s="841"/>
      <c r="AP19" s="841"/>
      <c r="AQ19" s="841"/>
      <c r="AR19" s="841"/>
      <c r="AS19" s="841"/>
      <c r="AT19" s="1000"/>
      <c r="AU19" s="1000"/>
      <c r="AV19" s="841"/>
      <c r="AW19" s="841"/>
      <c r="AX19" s="841"/>
      <c r="AY19" s="841"/>
      <c r="AZ19" s="841"/>
      <c r="BA19" s="841"/>
      <c r="BB19" s="841"/>
      <c r="BC19" s="1000"/>
      <c r="BD19" s="1000"/>
      <c r="BE19" s="841"/>
      <c r="BF19" s="841"/>
      <c r="BG19" s="841"/>
      <c r="BH19" s="841"/>
      <c r="BI19" s="841"/>
      <c r="BJ19" s="841"/>
      <c r="BK19" s="841"/>
      <c r="BL19" s="1000"/>
      <c r="BM19" s="1000"/>
      <c r="BN19" s="841"/>
      <c r="BO19" s="841"/>
      <c r="BP19" s="841"/>
      <c r="BQ19" s="841"/>
      <c r="BR19" s="841"/>
      <c r="BS19" s="841"/>
      <c r="BT19" s="841"/>
      <c r="BU19" s="1014"/>
      <c r="BV19" s="1014"/>
    </row>
    <row r="20" spans="1:74" s="161" customFormat="1" ht="19.5" customHeight="1">
      <c r="A20" s="256">
        <v>2001</v>
      </c>
      <c r="B20" s="78" t="s">
        <v>198</v>
      </c>
      <c r="C20" s="841">
        <v>1145</v>
      </c>
      <c r="D20" s="841"/>
      <c r="E20" s="841"/>
      <c r="F20" s="841"/>
      <c r="G20" s="841"/>
      <c r="H20" s="841"/>
      <c r="I20" s="841"/>
      <c r="J20" s="1000"/>
      <c r="K20" s="1000"/>
      <c r="L20" s="841">
        <v>401</v>
      </c>
      <c r="M20" s="841"/>
      <c r="N20" s="841"/>
      <c r="O20" s="841"/>
      <c r="P20" s="841"/>
      <c r="Q20" s="841"/>
      <c r="R20" s="841"/>
      <c r="S20" s="1000"/>
      <c r="T20" s="1000"/>
      <c r="U20" s="841">
        <v>691</v>
      </c>
      <c r="V20" s="841"/>
      <c r="W20" s="841"/>
      <c r="X20" s="841"/>
      <c r="Y20" s="841"/>
      <c r="Z20" s="841"/>
      <c r="AA20" s="841"/>
      <c r="AB20" s="1000"/>
      <c r="AC20" s="1000"/>
      <c r="AD20" s="841">
        <v>0</v>
      </c>
      <c r="AE20" s="841"/>
      <c r="AF20" s="841"/>
      <c r="AG20" s="841"/>
      <c r="AH20" s="841"/>
      <c r="AI20" s="841"/>
      <c r="AJ20" s="841"/>
      <c r="AK20" s="1000"/>
      <c r="AL20" s="1000"/>
      <c r="AM20" s="841">
        <v>17</v>
      </c>
      <c r="AN20" s="841"/>
      <c r="AO20" s="841"/>
      <c r="AP20" s="841"/>
      <c r="AQ20" s="841"/>
      <c r="AR20" s="841"/>
      <c r="AS20" s="841"/>
      <c r="AT20" s="1000"/>
      <c r="AU20" s="1000"/>
      <c r="AV20" s="841">
        <v>9</v>
      </c>
      <c r="AW20" s="841"/>
      <c r="AX20" s="841"/>
      <c r="AY20" s="841"/>
      <c r="AZ20" s="841"/>
      <c r="BA20" s="841"/>
      <c r="BB20" s="841"/>
      <c r="BC20" s="1000"/>
      <c r="BD20" s="1000"/>
      <c r="BE20" s="841">
        <v>22</v>
      </c>
      <c r="BF20" s="841"/>
      <c r="BG20" s="841"/>
      <c r="BH20" s="841"/>
      <c r="BI20" s="841"/>
      <c r="BJ20" s="841"/>
      <c r="BK20" s="841"/>
      <c r="BL20" s="1000"/>
      <c r="BM20" s="1000"/>
      <c r="BN20" s="841">
        <f>C20-SUM(L20:BK20)</f>
        <v>5</v>
      </c>
      <c r="BO20" s="841"/>
      <c r="BP20" s="841"/>
      <c r="BQ20" s="841"/>
      <c r="BR20" s="841"/>
      <c r="BS20" s="841"/>
      <c r="BT20" s="841"/>
      <c r="BU20" s="1014"/>
      <c r="BV20" s="1014"/>
    </row>
    <row r="21" spans="1:74" s="161" customFormat="1" ht="19.5" customHeight="1">
      <c r="A21" s="541"/>
      <c r="B21" s="78" t="s">
        <v>199</v>
      </c>
      <c r="C21" s="841">
        <v>1137</v>
      </c>
      <c r="D21" s="841"/>
      <c r="E21" s="841"/>
      <c r="F21" s="841"/>
      <c r="G21" s="841"/>
      <c r="H21" s="841"/>
      <c r="I21" s="841"/>
      <c r="J21" s="1000"/>
      <c r="K21" s="1000"/>
      <c r="L21" s="841">
        <v>405</v>
      </c>
      <c r="M21" s="841"/>
      <c r="N21" s="841"/>
      <c r="O21" s="841"/>
      <c r="P21" s="841"/>
      <c r="Q21" s="841"/>
      <c r="R21" s="841"/>
      <c r="S21" s="1000"/>
      <c r="T21" s="1000"/>
      <c r="U21" s="841">
        <v>681</v>
      </c>
      <c r="V21" s="841"/>
      <c r="W21" s="841"/>
      <c r="X21" s="841"/>
      <c r="Y21" s="841"/>
      <c r="Z21" s="841"/>
      <c r="AA21" s="841"/>
      <c r="AB21" s="1000"/>
      <c r="AC21" s="1000"/>
      <c r="AD21" s="841">
        <v>0</v>
      </c>
      <c r="AE21" s="841"/>
      <c r="AF21" s="841"/>
      <c r="AG21" s="841"/>
      <c r="AH21" s="841"/>
      <c r="AI21" s="841"/>
      <c r="AJ21" s="841"/>
      <c r="AK21" s="1000"/>
      <c r="AL21" s="1000"/>
      <c r="AM21" s="841">
        <v>20</v>
      </c>
      <c r="AN21" s="841"/>
      <c r="AO21" s="841"/>
      <c r="AP21" s="841"/>
      <c r="AQ21" s="841"/>
      <c r="AR21" s="841"/>
      <c r="AS21" s="841"/>
      <c r="AT21" s="1000"/>
      <c r="AU21" s="1000"/>
      <c r="AV21" s="841">
        <v>8</v>
      </c>
      <c r="AW21" s="841"/>
      <c r="AX21" s="841"/>
      <c r="AY21" s="841"/>
      <c r="AZ21" s="841"/>
      <c r="BA21" s="841"/>
      <c r="BB21" s="841"/>
      <c r="BC21" s="1000"/>
      <c r="BD21" s="1000"/>
      <c r="BE21" s="841">
        <v>17</v>
      </c>
      <c r="BF21" s="841"/>
      <c r="BG21" s="841"/>
      <c r="BH21" s="841"/>
      <c r="BI21" s="841"/>
      <c r="BJ21" s="841"/>
      <c r="BK21" s="841"/>
      <c r="BL21" s="1000"/>
      <c r="BM21" s="1000"/>
      <c r="BN21" s="841">
        <v>6</v>
      </c>
      <c r="BO21" s="841"/>
      <c r="BP21" s="841"/>
      <c r="BQ21" s="841"/>
      <c r="BR21" s="841"/>
      <c r="BS21" s="841"/>
      <c r="BT21" s="841"/>
      <c r="BU21" s="1014"/>
      <c r="BV21" s="1014"/>
    </row>
    <row r="22" spans="1:74" s="161" customFormat="1" ht="19.5" customHeight="1">
      <c r="A22" s="541"/>
      <c r="B22" s="78" t="s">
        <v>200</v>
      </c>
      <c r="C22" s="841">
        <f aca="true" t="shared" si="0" ref="C22:C27">SUM(L22:BT22)</f>
        <v>1165</v>
      </c>
      <c r="D22" s="841"/>
      <c r="E22" s="841"/>
      <c r="F22" s="841"/>
      <c r="G22" s="841"/>
      <c r="H22" s="841"/>
      <c r="I22" s="841"/>
      <c r="J22" s="1000"/>
      <c r="K22" s="1000"/>
      <c r="L22" s="841">
        <v>429</v>
      </c>
      <c r="M22" s="841"/>
      <c r="N22" s="841"/>
      <c r="O22" s="841"/>
      <c r="P22" s="841"/>
      <c r="Q22" s="841"/>
      <c r="R22" s="841"/>
      <c r="S22" s="1000"/>
      <c r="T22" s="1000"/>
      <c r="U22" s="841">
        <v>691</v>
      </c>
      <c r="V22" s="841"/>
      <c r="W22" s="841"/>
      <c r="X22" s="841"/>
      <c r="Y22" s="841"/>
      <c r="Z22" s="841"/>
      <c r="AA22" s="841"/>
      <c r="AB22" s="1000"/>
      <c r="AC22" s="1000"/>
      <c r="AD22" s="841">
        <v>0</v>
      </c>
      <c r="AE22" s="841"/>
      <c r="AF22" s="841"/>
      <c r="AG22" s="841"/>
      <c r="AH22" s="841"/>
      <c r="AI22" s="841"/>
      <c r="AJ22" s="841"/>
      <c r="AK22" s="1000"/>
      <c r="AL22" s="1000"/>
      <c r="AM22" s="841">
        <v>17</v>
      </c>
      <c r="AN22" s="841"/>
      <c r="AO22" s="841"/>
      <c r="AP22" s="841"/>
      <c r="AQ22" s="841"/>
      <c r="AR22" s="841"/>
      <c r="AS22" s="841"/>
      <c r="AT22" s="1000"/>
      <c r="AU22" s="1000"/>
      <c r="AV22" s="841">
        <v>9</v>
      </c>
      <c r="AW22" s="841"/>
      <c r="AX22" s="841"/>
      <c r="AY22" s="841"/>
      <c r="AZ22" s="841"/>
      <c r="BA22" s="841"/>
      <c r="BB22" s="841"/>
      <c r="BC22" s="1000"/>
      <c r="BD22" s="1000"/>
      <c r="BE22" s="841">
        <v>15</v>
      </c>
      <c r="BF22" s="841"/>
      <c r="BG22" s="841"/>
      <c r="BH22" s="841"/>
      <c r="BI22" s="841"/>
      <c r="BJ22" s="841"/>
      <c r="BK22" s="841"/>
      <c r="BL22" s="1000"/>
      <c r="BM22" s="1000"/>
      <c r="BN22" s="841">
        <v>4</v>
      </c>
      <c r="BO22" s="841"/>
      <c r="BP22" s="841"/>
      <c r="BQ22" s="841"/>
      <c r="BR22" s="841"/>
      <c r="BS22" s="841"/>
      <c r="BT22" s="841"/>
      <c r="BU22" s="1014"/>
      <c r="BV22" s="1014"/>
    </row>
    <row r="23" spans="1:74" s="161" customFormat="1" ht="19.5" customHeight="1">
      <c r="A23" s="541"/>
      <c r="B23" s="78" t="s">
        <v>701</v>
      </c>
      <c r="C23" s="841">
        <f t="shared" si="0"/>
        <v>1176</v>
      </c>
      <c r="D23" s="841"/>
      <c r="E23" s="841"/>
      <c r="F23" s="841"/>
      <c r="G23" s="841"/>
      <c r="H23" s="841"/>
      <c r="I23" s="841"/>
      <c r="J23" s="1000"/>
      <c r="K23" s="1000"/>
      <c r="L23" s="841">
        <v>427</v>
      </c>
      <c r="M23" s="841"/>
      <c r="N23" s="841"/>
      <c r="O23" s="841"/>
      <c r="P23" s="841"/>
      <c r="Q23" s="841"/>
      <c r="R23" s="841"/>
      <c r="S23" s="1000"/>
      <c r="T23" s="1000"/>
      <c r="U23" s="841">
        <v>700</v>
      </c>
      <c r="V23" s="841"/>
      <c r="W23" s="841"/>
      <c r="X23" s="841"/>
      <c r="Y23" s="841"/>
      <c r="Z23" s="841"/>
      <c r="AA23" s="841"/>
      <c r="AB23" s="1000"/>
      <c r="AC23" s="1000"/>
      <c r="AD23" s="841">
        <v>0</v>
      </c>
      <c r="AE23" s="841"/>
      <c r="AF23" s="841"/>
      <c r="AG23" s="841"/>
      <c r="AH23" s="841"/>
      <c r="AI23" s="841"/>
      <c r="AJ23" s="841"/>
      <c r="AK23" s="1000"/>
      <c r="AL23" s="1000"/>
      <c r="AM23" s="841">
        <v>21</v>
      </c>
      <c r="AN23" s="841"/>
      <c r="AO23" s="841"/>
      <c r="AP23" s="841"/>
      <c r="AQ23" s="841"/>
      <c r="AR23" s="841"/>
      <c r="AS23" s="841"/>
      <c r="AT23" s="1000"/>
      <c r="AU23" s="1000"/>
      <c r="AV23" s="841">
        <v>9</v>
      </c>
      <c r="AW23" s="841"/>
      <c r="AX23" s="841"/>
      <c r="AY23" s="841"/>
      <c r="AZ23" s="841"/>
      <c r="BA23" s="841"/>
      <c r="BB23" s="841"/>
      <c r="BC23" s="1000"/>
      <c r="BD23" s="1000"/>
      <c r="BE23" s="841">
        <v>17</v>
      </c>
      <c r="BF23" s="841"/>
      <c r="BG23" s="841"/>
      <c r="BH23" s="841"/>
      <c r="BI23" s="841"/>
      <c r="BJ23" s="841"/>
      <c r="BK23" s="841"/>
      <c r="BL23" s="1000"/>
      <c r="BM23" s="1000"/>
      <c r="BN23" s="841">
        <v>2</v>
      </c>
      <c r="BO23" s="841"/>
      <c r="BP23" s="841"/>
      <c r="BQ23" s="841"/>
      <c r="BR23" s="841"/>
      <c r="BS23" s="841"/>
      <c r="BT23" s="841"/>
      <c r="BU23" s="1014"/>
      <c r="BV23" s="1014"/>
    </row>
    <row r="24" spans="1:74" s="161" customFormat="1" ht="19.5" customHeight="1">
      <c r="A24" s="541"/>
      <c r="B24" s="241" t="s">
        <v>702</v>
      </c>
      <c r="C24" s="841">
        <f t="shared" si="0"/>
        <v>1229</v>
      </c>
      <c r="D24" s="841"/>
      <c r="E24" s="841"/>
      <c r="F24" s="841"/>
      <c r="G24" s="841"/>
      <c r="H24" s="841"/>
      <c r="I24" s="841"/>
      <c r="J24" s="1000"/>
      <c r="K24" s="1000"/>
      <c r="L24" s="841">
        <v>426</v>
      </c>
      <c r="M24" s="841"/>
      <c r="N24" s="841"/>
      <c r="O24" s="841"/>
      <c r="P24" s="841"/>
      <c r="Q24" s="841"/>
      <c r="R24" s="841"/>
      <c r="S24" s="1000"/>
      <c r="T24" s="1000"/>
      <c r="U24" s="841">
        <v>723</v>
      </c>
      <c r="V24" s="841"/>
      <c r="W24" s="841"/>
      <c r="X24" s="841"/>
      <c r="Y24" s="841"/>
      <c r="Z24" s="841"/>
      <c r="AA24" s="841"/>
      <c r="AB24" s="1000"/>
      <c r="AC24" s="1000"/>
      <c r="AD24" s="841">
        <v>8</v>
      </c>
      <c r="AE24" s="841"/>
      <c r="AF24" s="841"/>
      <c r="AG24" s="841"/>
      <c r="AH24" s="841"/>
      <c r="AI24" s="841"/>
      <c r="AJ24" s="841"/>
      <c r="AK24" s="1000"/>
      <c r="AL24" s="1000"/>
      <c r="AM24" s="841">
        <v>27</v>
      </c>
      <c r="AN24" s="841"/>
      <c r="AO24" s="841"/>
      <c r="AP24" s="841"/>
      <c r="AQ24" s="841"/>
      <c r="AR24" s="841"/>
      <c r="AS24" s="841"/>
      <c r="AT24" s="1000"/>
      <c r="AU24" s="1000"/>
      <c r="AV24" s="841">
        <v>13</v>
      </c>
      <c r="AW24" s="841"/>
      <c r="AX24" s="841"/>
      <c r="AY24" s="841"/>
      <c r="AZ24" s="841"/>
      <c r="BA24" s="841"/>
      <c r="BB24" s="841"/>
      <c r="BC24" s="1000"/>
      <c r="BD24" s="1000"/>
      <c r="BE24" s="841">
        <v>20</v>
      </c>
      <c r="BF24" s="841"/>
      <c r="BG24" s="841"/>
      <c r="BH24" s="841"/>
      <c r="BI24" s="841"/>
      <c r="BJ24" s="841"/>
      <c r="BK24" s="841"/>
      <c r="BL24" s="1000"/>
      <c r="BM24" s="1000"/>
      <c r="BN24" s="841">
        <v>12</v>
      </c>
      <c r="BO24" s="841"/>
      <c r="BP24" s="841"/>
      <c r="BQ24" s="841"/>
      <c r="BR24" s="841"/>
      <c r="BS24" s="841"/>
      <c r="BT24" s="841"/>
      <c r="BU24" s="1014"/>
      <c r="BV24" s="1014"/>
    </row>
    <row r="25" spans="1:74" s="161" customFormat="1" ht="19.5" customHeight="1">
      <c r="A25" s="541"/>
      <c r="B25" s="241" t="s">
        <v>703</v>
      </c>
      <c r="C25" s="841">
        <f t="shared" si="0"/>
        <v>1335</v>
      </c>
      <c r="D25" s="841"/>
      <c r="E25" s="841"/>
      <c r="F25" s="841"/>
      <c r="G25" s="841"/>
      <c r="H25" s="841"/>
      <c r="I25" s="841"/>
      <c r="J25" s="1000"/>
      <c r="K25" s="1000"/>
      <c r="L25" s="841">
        <v>469</v>
      </c>
      <c r="M25" s="841"/>
      <c r="N25" s="841"/>
      <c r="O25" s="841"/>
      <c r="P25" s="841"/>
      <c r="Q25" s="841"/>
      <c r="R25" s="841"/>
      <c r="S25" s="1000"/>
      <c r="T25" s="1000"/>
      <c r="U25" s="841">
        <v>787</v>
      </c>
      <c r="V25" s="841"/>
      <c r="W25" s="841"/>
      <c r="X25" s="841"/>
      <c r="Y25" s="841"/>
      <c r="Z25" s="841"/>
      <c r="AA25" s="841"/>
      <c r="AB25" s="1000"/>
      <c r="AC25" s="1000"/>
      <c r="AD25" s="841">
        <v>13</v>
      </c>
      <c r="AE25" s="841"/>
      <c r="AF25" s="841"/>
      <c r="AG25" s="841"/>
      <c r="AH25" s="841"/>
      <c r="AI25" s="841"/>
      <c r="AJ25" s="841"/>
      <c r="AK25" s="1000"/>
      <c r="AL25" s="1000"/>
      <c r="AM25" s="841">
        <v>26</v>
      </c>
      <c r="AN25" s="841"/>
      <c r="AO25" s="841"/>
      <c r="AP25" s="841"/>
      <c r="AQ25" s="841"/>
      <c r="AR25" s="841"/>
      <c r="AS25" s="841"/>
      <c r="AT25" s="1000"/>
      <c r="AU25" s="1000"/>
      <c r="AV25" s="841">
        <v>15</v>
      </c>
      <c r="AW25" s="841"/>
      <c r="AX25" s="841"/>
      <c r="AY25" s="841"/>
      <c r="AZ25" s="841"/>
      <c r="BA25" s="841"/>
      <c r="BB25" s="841"/>
      <c r="BC25" s="1000"/>
      <c r="BD25" s="1000"/>
      <c r="BE25" s="841">
        <v>20</v>
      </c>
      <c r="BF25" s="841"/>
      <c r="BG25" s="841"/>
      <c r="BH25" s="841"/>
      <c r="BI25" s="841"/>
      <c r="BJ25" s="841"/>
      <c r="BK25" s="841"/>
      <c r="BL25" s="1000"/>
      <c r="BM25" s="1000"/>
      <c r="BN25" s="841">
        <v>5</v>
      </c>
      <c r="BO25" s="841"/>
      <c r="BP25" s="841"/>
      <c r="BQ25" s="841"/>
      <c r="BR25" s="841"/>
      <c r="BS25" s="841"/>
      <c r="BT25" s="841"/>
      <c r="BU25" s="1014"/>
      <c r="BV25" s="1014"/>
    </row>
    <row r="26" spans="1:74" s="161" customFormat="1" ht="19.5" customHeight="1">
      <c r="A26" s="541"/>
      <c r="B26" s="78" t="s">
        <v>704</v>
      </c>
      <c r="C26" s="841">
        <f t="shared" si="0"/>
        <v>1277</v>
      </c>
      <c r="D26" s="841"/>
      <c r="E26" s="841"/>
      <c r="F26" s="841"/>
      <c r="G26" s="841"/>
      <c r="H26" s="841"/>
      <c r="I26" s="841"/>
      <c r="J26" s="1000"/>
      <c r="K26" s="1000"/>
      <c r="L26" s="841">
        <v>463</v>
      </c>
      <c r="M26" s="841"/>
      <c r="N26" s="841"/>
      <c r="O26" s="841"/>
      <c r="P26" s="841"/>
      <c r="Q26" s="841"/>
      <c r="R26" s="841"/>
      <c r="S26" s="1000"/>
      <c r="T26" s="1000"/>
      <c r="U26" s="841">
        <v>745</v>
      </c>
      <c r="V26" s="841"/>
      <c r="W26" s="841"/>
      <c r="X26" s="841"/>
      <c r="Y26" s="841"/>
      <c r="Z26" s="841"/>
      <c r="AA26" s="841"/>
      <c r="AB26" s="1000"/>
      <c r="AC26" s="1000"/>
      <c r="AD26" s="841">
        <v>0</v>
      </c>
      <c r="AE26" s="841"/>
      <c r="AF26" s="841"/>
      <c r="AG26" s="841"/>
      <c r="AH26" s="841"/>
      <c r="AI26" s="841"/>
      <c r="AJ26" s="841"/>
      <c r="AK26" s="1000"/>
      <c r="AL26" s="1000"/>
      <c r="AM26" s="841">
        <v>30</v>
      </c>
      <c r="AN26" s="841"/>
      <c r="AO26" s="841"/>
      <c r="AP26" s="841"/>
      <c r="AQ26" s="841"/>
      <c r="AR26" s="841"/>
      <c r="AS26" s="841"/>
      <c r="AT26" s="1000"/>
      <c r="AU26" s="1000"/>
      <c r="AV26" s="841">
        <v>14</v>
      </c>
      <c r="AW26" s="841"/>
      <c r="AX26" s="841"/>
      <c r="AY26" s="841"/>
      <c r="AZ26" s="841"/>
      <c r="BA26" s="841"/>
      <c r="BB26" s="841"/>
      <c r="BC26" s="1000"/>
      <c r="BD26" s="1000"/>
      <c r="BE26" s="841">
        <v>19</v>
      </c>
      <c r="BF26" s="841"/>
      <c r="BG26" s="841"/>
      <c r="BH26" s="841"/>
      <c r="BI26" s="841"/>
      <c r="BJ26" s="841"/>
      <c r="BK26" s="841"/>
      <c r="BL26" s="1000"/>
      <c r="BM26" s="1000"/>
      <c r="BN26" s="841">
        <v>6</v>
      </c>
      <c r="BO26" s="841"/>
      <c r="BP26" s="841"/>
      <c r="BQ26" s="841"/>
      <c r="BR26" s="841"/>
      <c r="BS26" s="841"/>
      <c r="BT26" s="841"/>
      <c r="BU26" s="1014"/>
      <c r="BV26" s="1014"/>
    </row>
    <row r="27" spans="1:74" s="161" customFormat="1" ht="19.5" customHeight="1">
      <c r="A27" s="541"/>
      <c r="B27" s="78" t="s">
        <v>705</v>
      </c>
      <c r="C27" s="841">
        <f t="shared" si="0"/>
        <v>1354</v>
      </c>
      <c r="D27" s="841"/>
      <c r="E27" s="841"/>
      <c r="F27" s="841"/>
      <c r="G27" s="841"/>
      <c r="H27" s="841"/>
      <c r="I27" s="841"/>
      <c r="J27" s="1000"/>
      <c r="K27" s="1000"/>
      <c r="L27" s="841">
        <v>503</v>
      </c>
      <c r="M27" s="841"/>
      <c r="N27" s="841"/>
      <c r="O27" s="841"/>
      <c r="P27" s="841"/>
      <c r="Q27" s="841"/>
      <c r="R27" s="841"/>
      <c r="S27" s="1000"/>
      <c r="T27" s="1000"/>
      <c r="U27" s="841">
        <v>777</v>
      </c>
      <c r="V27" s="841"/>
      <c r="W27" s="841"/>
      <c r="X27" s="841"/>
      <c r="Y27" s="841"/>
      <c r="Z27" s="841"/>
      <c r="AA27" s="841"/>
      <c r="AB27" s="1000"/>
      <c r="AC27" s="1000"/>
      <c r="AD27" s="841">
        <v>0</v>
      </c>
      <c r="AE27" s="841"/>
      <c r="AF27" s="841"/>
      <c r="AG27" s="841"/>
      <c r="AH27" s="841"/>
      <c r="AI27" s="841"/>
      <c r="AJ27" s="841"/>
      <c r="AK27" s="1000"/>
      <c r="AL27" s="1000"/>
      <c r="AM27" s="841">
        <v>38</v>
      </c>
      <c r="AN27" s="841"/>
      <c r="AO27" s="841"/>
      <c r="AP27" s="841"/>
      <c r="AQ27" s="841"/>
      <c r="AR27" s="841"/>
      <c r="AS27" s="841"/>
      <c r="AT27" s="1000"/>
      <c r="AU27" s="1000"/>
      <c r="AV27" s="841">
        <v>12</v>
      </c>
      <c r="AW27" s="841"/>
      <c r="AX27" s="841"/>
      <c r="AY27" s="841"/>
      <c r="AZ27" s="841"/>
      <c r="BA27" s="841"/>
      <c r="BB27" s="841"/>
      <c r="BC27" s="1000"/>
      <c r="BD27" s="1000"/>
      <c r="BE27" s="841">
        <v>22</v>
      </c>
      <c r="BF27" s="841"/>
      <c r="BG27" s="841"/>
      <c r="BH27" s="841"/>
      <c r="BI27" s="841"/>
      <c r="BJ27" s="841"/>
      <c r="BK27" s="841"/>
      <c r="BL27" s="1000"/>
      <c r="BM27" s="1000"/>
      <c r="BN27" s="841">
        <v>2</v>
      </c>
      <c r="BO27" s="841"/>
      <c r="BP27" s="841"/>
      <c r="BQ27" s="841"/>
      <c r="BR27" s="841"/>
      <c r="BS27" s="841"/>
      <c r="BT27" s="841"/>
      <c r="BU27" s="1014"/>
      <c r="BV27" s="1014"/>
    </row>
    <row r="28" spans="1:74" s="161" customFormat="1" ht="19.5" customHeight="1">
      <c r="A28" s="541"/>
      <c r="B28" s="78" t="s">
        <v>706</v>
      </c>
      <c r="C28" s="841">
        <f>SUM(L28:BT28)</f>
        <v>1198</v>
      </c>
      <c r="D28" s="841"/>
      <c r="E28" s="841"/>
      <c r="F28" s="841"/>
      <c r="G28" s="841"/>
      <c r="H28" s="841"/>
      <c r="I28" s="841"/>
      <c r="J28" s="1000"/>
      <c r="K28" s="1000"/>
      <c r="L28" s="841">
        <v>451</v>
      </c>
      <c r="M28" s="841"/>
      <c r="N28" s="841"/>
      <c r="O28" s="841"/>
      <c r="P28" s="841"/>
      <c r="Q28" s="841"/>
      <c r="R28" s="841"/>
      <c r="S28" s="1000"/>
      <c r="T28" s="1000"/>
      <c r="U28" s="841">
        <v>684</v>
      </c>
      <c r="V28" s="841"/>
      <c r="W28" s="841"/>
      <c r="X28" s="841"/>
      <c r="Y28" s="841"/>
      <c r="Z28" s="841"/>
      <c r="AA28" s="841"/>
      <c r="AB28" s="1000"/>
      <c r="AC28" s="1000"/>
      <c r="AD28" s="841">
        <v>2</v>
      </c>
      <c r="AE28" s="841"/>
      <c r="AF28" s="841"/>
      <c r="AG28" s="841"/>
      <c r="AH28" s="841"/>
      <c r="AI28" s="841"/>
      <c r="AJ28" s="841"/>
      <c r="AK28" s="1000"/>
      <c r="AL28" s="1000"/>
      <c r="AM28" s="841">
        <v>40</v>
      </c>
      <c r="AN28" s="841"/>
      <c r="AO28" s="841"/>
      <c r="AP28" s="841"/>
      <c r="AQ28" s="841"/>
      <c r="AR28" s="841"/>
      <c r="AS28" s="841"/>
      <c r="AT28" s="1000"/>
      <c r="AU28" s="1000"/>
      <c r="AV28" s="841">
        <v>8</v>
      </c>
      <c r="AW28" s="841"/>
      <c r="AX28" s="841"/>
      <c r="AY28" s="841"/>
      <c r="AZ28" s="841"/>
      <c r="BA28" s="841"/>
      <c r="BB28" s="841"/>
      <c r="BC28" s="1000"/>
      <c r="BD28" s="1000"/>
      <c r="BE28" s="841">
        <v>10</v>
      </c>
      <c r="BF28" s="841"/>
      <c r="BG28" s="841"/>
      <c r="BH28" s="841"/>
      <c r="BI28" s="841"/>
      <c r="BJ28" s="841"/>
      <c r="BK28" s="841"/>
      <c r="BL28" s="1000"/>
      <c r="BM28" s="1000"/>
      <c r="BN28" s="841">
        <v>3</v>
      </c>
      <c r="BO28" s="841"/>
      <c r="BP28" s="841"/>
      <c r="BQ28" s="841"/>
      <c r="BR28" s="841"/>
      <c r="BS28" s="841"/>
      <c r="BT28" s="841"/>
      <c r="BU28" s="1014"/>
      <c r="BV28" s="1014"/>
    </row>
    <row r="29" spans="1:74" s="161" customFormat="1" ht="19.5" customHeight="1">
      <c r="A29" s="541"/>
      <c r="B29" s="78" t="s">
        <v>707</v>
      </c>
      <c r="C29" s="841">
        <v>1261</v>
      </c>
      <c r="D29" s="841"/>
      <c r="E29" s="841"/>
      <c r="F29" s="841"/>
      <c r="G29" s="841"/>
      <c r="H29" s="841"/>
      <c r="I29" s="841"/>
      <c r="J29" s="1000"/>
      <c r="K29" s="1000"/>
      <c r="L29" s="841">
        <v>471</v>
      </c>
      <c r="M29" s="841"/>
      <c r="N29" s="841"/>
      <c r="O29" s="841"/>
      <c r="P29" s="841"/>
      <c r="Q29" s="841"/>
      <c r="R29" s="841"/>
      <c r="S29" s="1000"/>
      <c r="T29" s="1000"/>
      <c r="U29" s="841">
        <v>718</v>
      </c>
      <c r="V29" s="841"/>
      <c r="W29" s="841"/>
      <c r="X29" s="841"/>
      <c r="Y29" s="841"/>
      <c r="Z29" s="841"/>
      <c r="AA29" s="841"/>
      <c r="AB29" s="1000"/>
      <c r="AC29" s="1000"/>
      <c r="AD29" s="841">
        <v>6</v>
      </c>
      <c r="AE29" s="841"/>
      <c r="AF29" s="841"/>
      <c r="AG29" s="841"/>
      <c r="AH29" s="841"/>
      <c r="AI29" s="841"/>
      <c r="AJ29" s="841"/>
      <c r="AK29" s="1000"/>
      <c r="AL29" s="1000"/>
      <c r="AM29" s="841">
        <v>39</v>
      </c>
      <c r="AN29" s="841"/>
      <c r="AO29" s="841"/>
      <c r="AP29" s="841"/>
      <c r="AQ29" s="841"/>
      <c r="AR29" s="841"/>
      <c r="AS29" s="841"/>
      <c r="AT29" s="1000"/>
      <c r="AU29" s="1000"/>
      <c r="AV29" s="841">
        <v>9</v>
      </c>
      <c r="AW29" s="841"/>
      <c r="AX29" s="841"/>
      <c r="AY29" s="841"/>
      <c r="AZ29" s="841"/>
      <c r="BA29" s="841"/>
      <c r="BB29" s="841"/>
      <c r="BC29" s="1000"/>
      <c r="BD29" s="1000"/>
      <c r="BE29" s="841">
        <v>11</v>
      </c>
      <c r="BF29" s="841"/>
      <c r="BG29" s="841"/>
      <c r="BH29" s="841"/>
      <c r="BI29" s="841"/>
      <c r="BJ29" s="841"/>
      <c r="BK29" s="841"/>
      <c r="BL29" s="1000"/>
      <c r="BM29" s="1000"/>
      <c r="BN29" s="841">
        <f>C29-SUM(L29:BK29)</f>
        <v>7</v>
      </c>
      <c r="BO29" s="841"/>
      <c r="BP29" s="841"/>
      <c r="BQ29" s="841"/>
      <c r="BR29" s="841"/>
      <c r="BS29" s="841"/>
      <c r="BT29" s="841"/>
      <c r="BU29" s="1014"/>
      <c r="BV29" s="1014"/>
    </row>
    <row r="30" spans="1:74" s="161" customFormat="1" ht="8.25" customHeight="1">
      <c r="A30" s="254"/>
      <c r="B30" s="244"/>
      <c r="C30" s="841"/>
      <c r="D30" s="841"/>
      <c r="E30" s="841"/>
      <c r="F30" s="841"/>
      <c r="G30" s="841"/>
      <c r="H30" s="841"/>
      <c r="I30" s="841"/>
      <c r="J30" s="1000"/>
      <c r="K30" s="1000"/>
      <c r="L30" s="841"/>
      <c r="M30" s="841"/>
      <c r="N30" s="841"/>
      <c r="O30" s="841"/>
      <c r="P30" s="841"/>
      <c r="Q30" s="841"/>
      <c r="R30" s="841"/>
      <c r="S30" s="1000"/>
      <c r="T30" s="1000"/>
      <c r="U30" s="841"/>
      <c r="V30" s="841"/>
      <c r="W30" s="841"/>
      <c r="X30" s="841"/>
      <c r="Y30" s="841"/>
      <c r="Z30" s="841"/>
      <c r="AA30" s="841"/>
      <c r="AB30" s="1000"/>
      <c r="AC30" s="1000"/>
      <c r="AD30" s="841"/>
      <c r="AE30" s="841"/>
      <c r="AF30" s="841"/>
      <c r="AG30" s="841"/>
      <c r="AH30" s="841"/>
      <c r="AI30" s="841"/>
      <c r="AJ30" s="841"/>
      <c r="AK30" s="1000"/>
      <c r="AL30" s="1000"/>
      <c r="AM30" s="841"/>
      <c r="AN30" s="841"/>
      <c r="AO30" s="841"/>
      <c r="AP30" s="841"/>
      <c r="AQ30" s="841"/>
      <c r="AR30" s="841"/>
      <c r="AS30" s="841"/>
      <c r="AT30" s="1000"/>
      <c r="AU30" s="1000"/>
      <c r="AV30" s="841"/>
      <c r="AW30" s="841"/>
      <c r="AX30" s="841"/>
      <c r="AY30" s="841"/>
      <c r="AZ30" s="841"/>
      <c r="BA30" s="841"/>
      <c r="BB30" s="841"/>
      <c r="BC30" s="1000"/>
      <c r="BD30" s="1000"/>
      <c r="BE30" s="841"/>
      <c r="BF30" s="841"/>
      <c r="BG30" s="841"/>
      <c r="BH30" s="841"/>
      <c r="BI30" s="841"/>
      <c r="BJ30" s="841"/>
      <c r="BK30" s="841"/>
      <c r="BL30" s="1000"/>
      <c r="BM30" s="1000"/>
      <c r="BN30" s="841"/>
      <c r="BO30" s="841"/>
      <c r="BP30" s="841"/>
      <c r="BQ30" s="841"/>
      <c r="BR30" s="841"/>
      <c r="BS30" s="841"/>
      <c r="BT30" s="841"/>
      <c r="BU30" s="1014"/>
      <c r="BV30" s="1014"/>
    </row>
    <row r="31" spans="1:74" s="161" customFormat="1" ht="19.5" customHeight="1">
      <c r="A31" s="256">
        <v>2002</v>
      </c>
      <c r="B31" s="166" t="s">
        <v>708</v>
      </c>
      <c r="C31" s="841">
        <v>1223</v>
      </c>
      <c r="D31" s="841"/>
      <c r="E31" s="841"/>
      <c r="F31" s="841"/>
      <c r="G31" s="841"/>
      <c r="H31" s="841"/>
      <c r="I31" s="841"/>
      <c r="J31" s="1000"/>
      <c r="K31" s="1000"/>
      <c r="L31" s="841">
        <v>478</v>
      </c>
      <c r="M31" s="841"/>
      <c r="N31" s="841"/>
      <c r="O31" s="841"/>
      <c r="P31" s="841"/>
      <c r="Q31" s="841"/>
      <c r="R31" s="841"/>
      <c r="S31" s="1000"/>
      <c r="T31" s="1000"/>
      <c r="U31" s="841">
        <v>677</v>
      </c>
      <c r="V31" s="841"/>
      <c r="W31" s="841"/>
      <c r="X31" s="841"/>
      <c r="Y31" s="841"/>
      <c r="Z31" s="841"/>
      <c r="AA31" s="841"/>
      <c r="AB31" s="1000"/>
      <c r="AC31" s="1000"/>
      <c r="AD31" s="841">
        <v>14</v>
      </c>
      <c r="AE31" s="841"/>
      <c r="AF31" s="841"/>
      <c r="AG31" s="841"/>
      <c r="AH31" s="841"/>
      <c r="AI31" s="841"/>
      <c r="AJ31" s="841"/>
      <c r="AK31" s="1000"/>
      <c r="AL31" s="1000"/>
      <c r="AM31" s="841">
        <v>35</v>
      </c>
      <c r="AN31" s="841"/>
      <c r="AO31" s="841"/>
      <c r="AP31" s="841"/>
      <c r="AQ31" s="841"/>
      <c r="AR31" s="841"/>
      <c r="AS31" s="841"/>
      <c r="AT31" s="1000"/>
      <c r="AU31" s="1000"/>
      <c r="AV31" s="841">
        <v>9</v>
      </c>
      <c r="AW31" s="841"/>
      <c r="AX31" s="841"/>
      <c r="AY31" s="841"/>
      <c r="AZ31" s="841"/>
      <c r="BA31" s="841"/>
      <c r="BB31" s="841"/>
      <c r="BC31" s="1000"/>
      <c r="BD31" s="1000"/>
      <c r="BE31" s="841">
        <v>8</v>
      </c>
      <c r="BF31" s="841"/>
      <c r="BG31" s="841"/>
      <c r="BH31" s="841"/>
      <c r="BI31" s="841"/>
      <c r="BJ31" s="841"/>
      <c r="BK31" s="841"/>
      <c r="BL31" s="1000"/>
      <c r="BM31" s="1000"/>
      <c r="BN31" s="841">
        <f>C31-SUM(L31:BK31)</f>
        <v>2</v>
      </c>
      <c r="BO31" s="841"/>
      <c r="BP31" s="841"/>
      <c r="BQ31" s="841"/>
      <c r="BR31" s="841"/>
      <c r="BS31" s="841"/>
      <c r="BT31" s="841"/>
      <c r="BU31" s="1014"/>
      <c r="BV31" s="1014"/>
    </row>
    <row r="32" spans="1:74" s="161" customFormat="1" ht="19.5" customHeight="1">
      <c r="A32" s="256"/>
      <c r="B32" s="78" t="s">
        <v>172</v>
      </c>
      <c r="C32" s="841">
        <v>1272</v>
      </c>
      <c r="D32" s="841"/>
      <c r="E32" s="841"/>
      <c r="F32" s="841"/>
      <c r="G32" s="841"/>
      <c r="H32" s="841"/>
      <c r="I32" s="841"/>
      <c r="J32" s="1000"/>
      <c r="K32" s="1000"/>
      <c r="L32" s="841">
        <v>472</v>
      </c>
      <c r="M32" s="841"/>
      <c r="N32" s="841"/>
      <c r="O32" s="841"/>
      <c r="P32" s="841"/>
      <c r="Q32" s="841"/>
      <c r="R32" s="841"/>
      <c r="S32" s="1000"/>
      <c r="T32" s="1000"/>
      <c r="U32" s="841">
        <v>732</v>
      </c>
      <c r="V32" s="841"/>
      <c r="W32" s="841"/>
      <c r="X32" s="841"/>
      <c r="Y32" s="841"/>
      <c r="Z32" s="841"/>
      <c r="AA32" s="841"/>
      <c r="AB32" s="1000"/>
      <c r="AC32" s="1000"/>
      <c r="AD32" s="841">
        <v>5</v>
      </c>
      <c r="AE32" s="841"/>
      <c r="AF32" s="841"/>
      <c r="AG32" s="841"/>
      <c r="AH32" s="841"/>
      <c r="AI32" s="841"/>
      <c r="AJ32" s="841"/>
      <c r="AK32" s="1000"/>
      <c r="AL32" s="1000"/>
      <c r="AM32" s="841">
        <v>38</v>
      </c>
      <c r="AN32" s="841"/>
      <c r="AO32" s="841"/>
      <c r="AP32" s="841"/>
      <c r="AQ32" s="841"/>
      <c r="AR32" s="841"/>
      <c r="AS32" s="841"/>
      <c r="AT32" s="1000"/>
      <c r="AU32" s="1000"/>
      <c r="AV32" s="841">
        <v>8</v>
      </c>
      <c r="AW32" s="841"/>
      <c r="AX32" s="841"/>
      <c r="AY32" s="841"/>
      <c r="AZ32" s="841"/>
      <c r="BA32" s="841"/>
      <c r="BB32" s="841"/>
      <c r="BC32" s="1000"/>
      <c r="BD32" s="1000"/>
      <c r="BE32" s="841">
        <v>9</v>
      </c>
      <c r="BF32" s="841"/>
      <c r="BG32" s="841"/>
      <c r="BH32" s="841"/>
      <c r="BI32" s="841"/>
      <c r="BJ32" s="841"/>
      <c r="BK32" s="841"/>
      <c r="BL32" s="1000"/>
      <c r="BM32" s="1000"/>
      <c r="BN32" s="841">
        <f>C32-SUM(L32:BK32)</f>
        <v>8</v>
      </c>
      <c r="BO32" s="841"/>
      <c r="BP32" s="841"/>
      <c r="BQ32" s="841"/>
      <c r="BR32" s="841"/>
      <c r="BS32" s="841"/>
      <c r="BT32" s="841"/>
      <c r="BU32" s="269"/>
      <c r="BV32" s="269"/>
    </row>
    <row r="33" spans="1:74" s="161" customFormat="1" ht="19.5" customHeight="1">
      <c r="A33" s="256"/>
      <c r="B33" s="78" t="s">
        <v>198</v>
      </c>
      <c r="C33" s="841">
        <v>1333</v>
      </c>
      <c r="D33" s="841"/>
      <c r="E33" s="841"/>
      <c r="F33" s="841"/>
      <c r="G33" s="841"/>
      <c r="H33" s="841"/>
      <c r="I33" s="841"/>
      <c r="J33" s="1000"/>
      <c r="K33" s="1000"/>
      <c r="L33" s="841">
        <v>467</v>
      </c>
      <c r="M33" s="841"/>
      <c r="N33" s="841"/>
      <c r="O33" s="841"/>
      <c r="P33" s="841"/>
      <c r="Q33" s="841"/>
      <c r="R33" s="841"/>
      <c r="S33" s="1000"/>
      <c r="T33" s="1000"/>
      <c r="U33" s="841">
        <v>810</v>
      </c>
      <c r="V33" s="841"/>
      <c r="W33" s="841"/>
      <c r="X33" s="841"/>
      <c r="Y33" s="841"/>
      <c r="Z33" s="841"/>
      <c r="AA33" s="841"/>
      <c r="AB33" s="1000"/>
      <c r="AC33" s="1000"/>
      <c r="AD33" s="841">
        <v>0</v>
      </c>
      <c r="AE33" s="841"/>
      <c r="AF33" s="841"/>
      <c r="AG33" s="841"/>
      <c r="AH33" s="841"/>
      <c r="AI33" s="841"/>
      <c r="AJ33" s="841"/>
      <c r="AK33" s="1000"/>
      <c r="AL33" s="1000"/>
      <c r="AM33" s="841">
        <v>30</v>
      </c>
      <c r="AN33" s="841"/>
      <c r="AO33" s="841"/>
      <c r="AP33" s="841"/>
      <c r="AQ33" s="841"/>
      <c r="AR33" s="841"/>
      <c r="AS33" s="841"/>
      <c r="AT33" s="1000"/>
      <c r="AU33" s="1000"/>
      <c r="AV33" s="841">
        <v>9</v>
      </c>
      <c r="AW33" s="841"/>
      <c r="AX33" s="841"/>
      <c r="AY33" s="841"/>
      <c r="AZ33" s="841"/>
      <c r="BA33" s="841"/>
      <c r="BB33" s="841"/>
      <c r="BC33" s="1000"/>
      <c r="BD33" s="1000"/>
      <c r="BE33" s="841">
        <v>12</v>
      </c>
      <c r="BF33" s="841"/>
      <c r="BG33" s="841"/>
      <c r="BH33" s="841"/>
      <c r="BI33" s="841"/>
      <c r="BJ33" s="841"/>
      <c r="BK33" s="841"/>
      <c r="BL33" s="1000"/>
      <c r="BM33" s="1000"/>
      <c r="BN33" s="841">
        <f>C33-SUM(L33:BK33)</f>
        <v>5</v>
      </c>
      <c r="BO33" s="841"/>
      <c r="BP33" s="841"/>
      <c r="BQ33" s="841"/>
      <c r="BR33" s="841"/>
      <c r="BS33" s="841"/>
      <c r="BT33" s="841"/>
      <c r="BU33" s="269"/>
      <c r="BV33" s="269"/>
    </row>
    <row r="34" spans="1:72" s="84" customFormat="1" ht="18.75" customHeight="1">
      <c r="A34" s="242"/>
      <c r="B34" s="68" t="s">
        <v>6</v>
      </c>
      <c r="C34" s="841">
        <f>SUM(C31:I33)</f>
        <v>3828</v>
      </c>
      <c r="D34" s="841"/>
      <c r="E34" s="841"/>
      <c r="F34" s="841"/>
      <c r="G34" s="841"/>
      <c r="H34" s="841"/>
      <c r="I34" s="841"/>
      <c r="J34" s="1000"/>
      <c r="K34" s="1000"/>
      <c r="L34" s="841">
        <f>SUM(L31:R33)</f>
        <v>1417</v>
      </c>
      <c r="M34" s="841"/>
      <c r="N34" s="841"/>
      <c r="O34" s="841"/>
      <c r="P34" s="841"/>
      <c r="Q34" s="841"/>
      <c r="R34" s="841"/>
      <c r="S34" s="1000"/>
      <c r="T34" s="1000"/>
      <c r="U34" s="841">
        <f>SUM(U31:AA33)</f>
        <v>2219</v>
      </c>
      <c r="V34" s="841"/>
      <c r="W34" s="841"/>
      <c r="X34" s="841"/>
      <c r="Y34" s="841"/>
      <c r="Z34" s="841"/>
      <c r="AA34" s="841"/>
      <c r="AB34" s="1000"/>
      <c r="AC34" s="1000"/>
      <c r="AD34" s="841">
        <f>SUM(AD31:AJ33)</f>
        <v>19</v>
      </c>
      <c r="AE34" s="841"/>
      <c r="AF34" s="841"/>
      <c r="AG34" s="841"/>
      <c r="AH34" s="841"/>
      <c r="AI34" s="841"/>
      <c r="AJ34" s="841"/>
      <c r="AK34" s="1000"/>
      <c r="AL34" s="1000"/>
      <c r="AM34" s="841">
        <f>SUM(AM31:AS33)</f>
        <v>103</v>
      </c>
      <c r="AN34" s="841"/>
      <c r="AO34" s="841"/>
      <c r="AP34" s="841"/>
      <c r="AQ34" s="841"/>
      <c r="AR34" s="841"/>
      <c r="AS34" s="841"/>
      <c r="AT34" s="1000"/>
      <c r="AU34" s="1000"/>
      <c r="AV34" s="841">
        <f>SUM(AV31:BB33)</f>
        <v>26</v>
      </c>
      <c r="AW34" s="841"/>
      <c r="AX34" s="841"/>
      <c r="AY34" s="841"/>
      <c r="AZ34" s="841"/>
      <c r="BA34" s="841"/>
      <c r="BB34" s="841"/>
      <c r="BC34" s="1000"/>
      <c r="BD34" s="1000"/>
      <c r="BE34" s="841">
        <f>SUM(BE31:BK33)</f>
        <v>29</v>
      </c>
      <c r="BF34" s="841"/>
      <c r="BG34" s="841"/>
      <c r="BH34" s="841"/>
      <c r="BI34" s="841"/>
      <c r="BJ34" s="841"/>
      <c r="BK34" s="841"/>
      <c r="BL34" s="1000"/>
      <c r="BM34" s="1000"/>
      <c r="BN34" s="841">
        <f>C34-SUM(L34:BK34)</f>
        <v>15</v>
      </c>
      <c r="BO34" s="841"/>
      <c r="BP34" s="841"/>
      <c r="BQ34" s="841"/>
      <c r="BR34" s="841"/>
      <c r="BS34" s="841"/>
      <c r="BT34" s="841"/>
    </row>
    <row r="35" spans="1:74" s="160" customFormat="1" ht="19.5" customHeight="1">
      <c r="A35" s="161"/>
      <c r="B35" s="68"/>
      <c r="C35" s="841"/>
      <c r="D35" s="841"/>
      <c r="E35" s="841"/>
      <c r="F35" s="841"/>
      <c r="G35" s="841"/>
      <c r="H35" s="841"/>
      <c r="I35" s="841"/>
      <c r="J35" s="1000"/>
      <c r="K35" s="1000"/>
      <c r="L35" s="841"/>
      <c r="M35" s="841"/>
      <c r="N35" s="841"/>
      <c r="O35" s="841"/>
      <c r="P35" s="841"/>
      <c r="Q35" s="841"/>
      <c r="R35" s="841"/>
      <c r="S35" s="1000"/>
      <c r="T35" s="1000"/>
      <c r="U35" s="841"/>
      <c r="V35" s="841"/>
      <c r="W35" s="841"/>
      <c r="X35" s="841"/>
      <c r="Y35" s="841"/>
      <c r="Z35" s="841"/>
      <c r="AA35" s="841"/>
      <c r="AB35" s="1000"/>
      <c r="AC35" s="1000"/>
      <c r="AD35" s="841"/>
      <c r="AE35" s="841"/>
      <c r="AF35" s="841"/>
      <c r="AG35" s="841"/>
      <c r="AH35" s="841"/>
      <c r="AI35" s="841"/>
      <c r="AJ35" s="841"/>
      <c r="AK35" s="1000"/>
      <c r="AL35" s="1000"/>
      <c r="AM35" s="841"/>
      <c r="AN35" s="841"/>
      <c r="AO35" s="841"/>
      <c r="AP35" s="841"/>
      <c r="AQ35" s="841"/>
      <c r="AR35" s="841"/>
      <c r="AS35" s="841"/>
      <c r="AT35" s="1000"/>
      <c r="AU35" s="1000"/>
      <c r="AV35" s="841"/>
      <c r="AW35" s="841"/>
      <c r="AX35" s="841"/>
      <c r="AY35" s="841"/>
      <c r="AZ35" s="841"/>
      <c r="BA35" s="841"/>
      <c r="BB35" s="841"/>
      <c r="BC35" s="1000"/>
      <c r="BD35" s="1000"/>
      <c r="BE35" s="841"/>
      <c r="BF35" s="841"/>
      <c r="BG35" s="841"/>
      <c r="BH35" s="841"/>
      <c r="BI35" s="841"/>
      <c r="BJ35" s="841"/>
      <c r="BK35" s="841"/>
      <c r="BL35" s="1000"/>
      <c r="BM35" s="1000"/>
      <c r="BN35" s="841"/>
      <c r="BO35" s="841"/>
      <c r="BP35" s="841"/>
      <c r="BQ35" s="841"/>
      <c r="BR35" s="841"/>
      <c r="BS35" s="841"/>
      <c r="BT35" s="841"/>
      <c r="BU35" s="1014"/>
      <c r="BV35" s="1014"/>
    </row>
    <row r="36" spans="1:74" ht="19.5" customHeight="1">
      <c r="A36" s="115"/>
      <c r="B36" s="211"/>
      <c r="C36" s="938"/>
      <c r="D36" s="938"/>
      <c r="E36" s="938"/>
      <c r="F36" s="938"/>
      <c r="G36" s="938"/>
      <c r="H36" s="938"/>
      <c r="I36" s="938"/>
      <c r="J36" s="1041"/>
      <c r="K36" s="1041"/>
      <c r="L36" s="938"/>
      <c r="M36" s="938"/>
      <c r="N36" s="938"/>
      <c r="O36" s="938"/>
      <c r="P36" s="938"/>
      <c r="Q36" s="938"/>
      <c r="R36" s="938"/>
      <c r="S36" s="1041"/>
      <c r="T36" s="1041"/>
      <c r="U36" s="938"/>
      <c r="V36" s="938"/>
      <c r="W36" s="938"/>
      <c r="X36" s="938"/>
      <c r="Y36" s="938"/>
      <c r="Z36" s="938"/>
      <c r="AA36" s="938"/>
      <c r="AB36" s="1041"/>
      <c r="AC36" s="1041"/>
      <c r="AD36" s="938"/>
      <c r="AE36" s="938"/>
      <c r="AF36" s="938"/>
      <c r="AG36" s="938"/>
      <c r="AH36" s="938"/>
      <c r="AI36" s="938"/>
      <c r="AJ36" s="938"/>
      <c r="AK36" s="1041"/>
      <c r="AL36" s="1041"/>
      <c r="AM36" s="938"/>
      <c r="AN36" s="938"/>
      <c r="AO36" s="938"/>
      <c r="AP36" s="938"/>
      <c r="AQ36" s="938"/>
      <c r="AR36" s="938"/>
      <c r="AS36" s="938"/>
      <c r="AT36" s="1041"/>
      <c r="AU36" s="1041"/>
      <c r="AV36" s="938"/>
      <c r="AW36" s="938"/>
      <c r="AX36" s="938"/>
      <c r="AY36" s="938"/>
      <c r="AZ36" s="938"/>
      <c r="BA36" s="938"/>
      <c r="BB36" s="938"/>
      <c r="BC36" s="1041"/>
      <c r="BD36" s="1041"/>
      <c r="BE36" s="938"/>
      <c r="BF36" s="938"/>
      <c r="BG36" s="938"/>
      <c r="BH36" s="938"/>
      <c r="BI36" s="938"/>
      <c r="BJ36" s="938"/>
      <c r="BK36" s="938"/>
      <c r="BL36" s="1041"/>
      <c r="BM36" s="1041"/>
      <c r="BN36" s="938"/>
      <c r="BO36" s="938"/>
      <c r="BP36" s="938"/>
      <c r="BQ36" s="938"/>
      <c r="BR36" s="938"/>
      <c r="BS36" s="938"/>
      <c r="BT36" s="938"/>
      <c r="BU36" s="1041"/>
      <c r="BV36" s="1041"/>
    </row>
    <row r="37" spans="1:74" s="270" customFormat="1" ht="18" customHeight="1">
      <c r="A37" s="1032" t="s">
        <v>803</v>
      </c>
      <c r="B37" s="1033"/>
      <c r="C37" s="1038" t="s">
        <v>201</v>
      </c>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18"/>
      <c r="AS37" s="1018"/>
      <c r="AT37" s="1018"/>
      <c r="AU37" s="1018"/>
      <c r="AV37" s="1018"/>
      <c r="AW37" s="1018"/>
      <c r="AX37" s="1018"/>
      <c r="AY37" s="1018"/>
      <c r="AZ37" s="1018"/>
      <c r="BA37" s="1018"/>
      <c r="BB37" s="1018"/>
      <c r="BC37" s="1018"/>
      <c r="BD37" s="1018"/>
      <c r="BE37" s="1018"/>
      <c r="BF37" s="1018"/>
      <c r="BG37" s="1018"/>
      <c r="BH37" s="1018"/>
      <c r="BI37" s="1018"/>
      <c r="BJ37" s="1018"/>
      <c r="BK37" s="1018"/>
      <c r="BL37" s="1018"/>
      <c r="BM37" s="1018"/>
      <c r="BN37" s="1018"/>
      <c r="BO37" s="1018"/>
      <c r="BP37" s="1018"/>
      <c r="BQ37" s="1018"/>
      <c r="BR37" s="1018"/>
      <c r="BS37" s="1018"/>
      <c r="BT37" s="1018"/>
      <c r="BU37" s="1018"/>
      <c r="BV37" s="1018"/>
    </row>
    <row r="38" spans="1:74" s="270" customFormat="1" ht="18" customHeight="1">
      <c r="A38" s="1034"/>
      <c r="B38" s="1035"/>
      <c r="C38" s="1001" t="s">
        <v>751</v>
      </c>
      <c r="D38" s="1002"/>
      <c r="E38" s="1002"/>
      <c r="F38" s="1002"/>
      <c r="G38" s="1002"/>
      <c r="H38" s="1002"/>
      <c r="I38" s="1002"/>
      <c r="J38" s="1015"/>
      <c r="K38" s="1001" t="s">
        <v>718</v>
      </c>
      <c r="L38" s="1002"/>
      <c r="M38" s="1002"/>
      <c r="N38" s="1002"/>
      <c r="O38" s="1002"/>
      <c r="P38" s="1002"/>
      <c r="Q38" s="1002"/>
      <c r="R38" s="1015"/>
      <c r="S38" s="1001" t="s">
        <v>743</v>
      </c>
      <c r="T38" s="1002"/>
      <c r="U38" s="1002"/>
      <c r="V38" s="1002"/>
      <c r="W38" s="1002"/>
      <c r="X38" s="1002"/>
      <c r="Y38" s="1002"/>
      <c r="Z38" s="1015"/>
      <c r="AA38" s="1016" t="s">
        <v>780</v>
      </c>
      <c r="AB38" s="1017"/>
      <c r="AC38" s="1017"/>
      <c r="AD38" s="1017"/>
      <c r="AE38" s="1017"/>
      <c r="AF38" s="1017"/>
      <c r="AG38" s="1017"/>
      <c r="AH38" s="1017"/>
      <c r="AI38" s="1001" t="s">
        <v>726</v>
      </c>
      <c r="AJ38" s="1002"/>
      <c r="AK38" s="1002"/>
      <c r="AL38" s="1002"/>
      <c r="AM38" s="1002"/>
      <c r="AN38" s="1002"/>
      <c r="AO38" s="1002"/>
      <c r="AP38" s="1015"/>
      <c r="AQ38" s="1001" t="s">
        <v>719</v>
      </c>
      <c r="AR38" s="1002"/>
      <c r="AS38" s="1002"/>
      <c r="AT38" s="1002"/>
      <c r="AU38" s="1002"/>
      <c r="AV38" s="1002"/>
      <c r="AW38" s="1002"/>
      <c r="AX38" s="1015"/>
      <c r="AY38" s="1001" t="s">
        <v>720</v>
      </c>
      <c r="AZ38" s="1002"/>
      <c r="BA38" s="1002"/>
      <c r="BB38" s="1002"/>
      <c r="BC38" s="1002"/>
      <c r="BD38" s="1002"/>
      <c r="BE38" s="1002"/>
      <c r="BF38" s="1015"/>
      <c r="BG38" s="1001" t="s">
        <v>721</v>
      </c>
      <c r="BH38" s="1002"/>
      <c r="BI38" s="1002"/>
      <c r="BJ38" s="1002"/>
      <c r="BK38" s="1002"/>
      <c r="BL38" s="1002"/>
      <c r="BM38" s="1002"/>
      <c r="BN38" s="1015"/>
      <c r="BO38" s="1001" t="s">
        <v>744</v>
      </c>
      <c r="BP38" s="1002"/>
      <c r="BQ38" s="1002"/>
      <c r="BR38" s="1002"/>
      <c r="BS38" s="1002"/>
      <c r="BT38" s="1002"/>
      <c r="BU38" s="1002"/>
      <c r="BV38" s="1002"/>
    </row>
    <row r="39" spans="1:74" s="267" customFormat="1" ht="27.75" customHeight="1">
      <c r="A39" s="1034"/>
      <c r="B39" s="1035"/>
      <c r="C39" s="1010" t="s">
        <v>752</v>
      </c>
      <c r="D39" s="1020"/>
      <c r="E39" s="1020"/>
      <c r="F39" s="1020"/>
      <c r="G39" s="1020"/>
      <c r="H39" s="1020"/>
      <c r="I39" s="1020"/>
      <c r="J39" s="1021"/>
      <c r="K39" s="1022" t="s">
        <v>202</v>
      </c>
      <c r="L39" s="1023"/>
      <c r="M39" s="1023"/>
      <c r="N39" s="1023"/>
      <c r="O39" s="1023"/>
      <c r="P39" s="1023"/>
      <c r="Q39" s="1023"/>
      <c r="R39" s="1024"/>
      <c r="S39" s="1010" t="s">
        <v>722</v>
      </c>
      <c r="T39" s="1020"/>
      <c r="U39" s="1020"/>
      <c r="V39" s="1020"/>
      <c r="W39" s="1020"/>
      <c r="X39" s="1020"/>
      <c r="Y39" s="1020"/>
      <c r="Z39" s="1021"/>
      <c r="AA39" s="1022" t="s">
        <v>203</v>
      </c>
      <c r="AB39" s="1023"/>
      <c r="AC39" s="1023"/>
      <c r="AD39" s="1023"/>
      <c r="AE39" s="1023"/>
      <c r="AF39" s="1023"/>
      <c r="AG39" s="1023"/>
      <c r="AH39" s="1024"/>
      <c r="AI39" s="1010" t="s">
        <v>727</v>
      </c>
      <c r="AJ39" s="1020"/>
      <c r="AK39" s="1020"/>
      <c r="AL39" s="1020"/>
      <c r="AM39" s="1020"/>
      <c r="AN39" s="1020"/>
      <c r="AO39" s="1020"/>
      <c r="AP39" s="1021"/>
      <c r="AQ39" s="1010" t="s">
        <v>723</v>
      </c>
      <c r="AR39" s="1020"/>
      <c r="AS39" s="1020"/>
      <c r="AT39" s="1020"/>
      <c r="AU39" s="1020"/>
      <c r="AV39" s="1020"/>
      <c r="AW39" s="1020"/>
      <c r="AX39" s="1021"/>
      <c r="AY39" s="1010" t="s">
        <v>724</v>
      </c>
      <c r="AZ39" s="1020"/>
      <c r="BA39" s="1020"/>
      <c r="BB39" s="1020"/>
      <c r="BC39" s="1020"/>
      <c r="BD39" s="1020"/>
      <c r="BE39" s="1020"/>
      <c r="BF39" s="1021"/>
      <c r="BG39" s="1010" t="s">
        <v>725</v>
      </c>
      <c r="BH39" s="1020"/>
      <c r="BI39" s="1020"/>
      <c r="BJ39" s="1020"/>
      <c r="BK39" s="1020"/>
      <c r="BL39" s="1020"/>
      <c r="BM39" s="1020"/>
      <c r="BN39" s="1021"/>
      <c r="BO39" s="1010" t="s">
        <v>770</v>
      </c>
      <c r="BP39" s="1020"/>
      <c r="BQ39" s="1020"/>
      <c r="BR39" s="1020"/>
      <c r="BS39" s="1020"/>
      <c r="BT39" s="1020"/>
      <c r="BU39" s="1020"/>
      <c r="BV39" s="1020"/>
    </row>
    <row r="40" spans="1:74" s="265" customFormat="1" ht="27" customHeight="1">
      <c r="A40" s="1036"/>
      <c r="B40" s="1037"/>
      <c r="C40" s="1026"/>
      <c r="D40" s="1027"/>
      <c r="E40" s="1027"/>
      <c r="F40" s="1027"/>
      <c r="G40" s="1027"/>
      <c r="H40" s="1027"/>
      <c r="I40" s="1027"/>
      <c r="J40" s="1031"/>
      <c r="K40" s="1022" t="s">
        <v>794</v>
      </c>
      <c r="L40" s="1023"/>
      <c r="M40" s="1023"/>
      <c r="N40" s="1023"/>
      <c r="O40" s="1023"/>
      <c r="P40" s="1023"/>
      <c r="Q40" s="1023"/>
      <c r="R40" s="1024"/>
      <c r="S40" s="1026"/>
      <c r="T40" s="1027"/>
      <c r="U40" s="1027"/>
      <c r="V40" s="1027"/>
      <c r="W40" s="1027"/>
      <c r="X40" s="1027"/>
      <c r="Y40" s="1027"/>
      <c r="Z40" s="1031"/>
      <c r="AA40" s="1028" t="s">
        <v>204</v>
      </c>
      <c r="AB40" s="1029"/>
      <c r="AC40" s="1029"/>
      <c r="AD40" s="1029"/>
      <c r="AE40" s="1029"/>
      <c r="AF40" s="1029"/>
      <c r="AG40" s="1029"/>
      <c r="AH40" s="1030"/>
      <c r="AI40" s="1026" t="s">
        <v>205</v>
      </c>
      <c r="AJ40" s="1027"/>
      <c r="AK40" s="1027"/>
      <c r="AL40" s="1027"/>
      <c r="AM40" s="1027"/>
      <c r="AN40" s="1027"/>
      <c r="AO40" s="1027"/>
      <c r="AP40" s="1031"/>
      <c r="AQ40" s="1026" t="s">
        <v>796</v>
      </c>
      <c r="AR40" s="1027"/>
      <c r="AS40" s="1027"/>
      <c r="AT40" s="1027"/>
      <c r="AU40" s="1027"/>
      <c r="AV40" s="1027"/>
      <c r="AW40" s="1027"/>
      <c r="AX40" s="1031"/>
      <c r="AY40" s="1026" t="s">
        <v>206</v>
      </c>
      <c r="AZ40" s="1027"/>
      <c r="BA40" s="1027"/>
      <c r="BB40" s="1027"/>
      <c r="BC40" s="1027"/>
      <c r="BD40" s="1027"/>
      <c r="BE40" s="1027"/>
      <c r="BF40" s="1031"/>
      <c r="BG40" s="1026" t="s">
        <v>797</v>
      </c>
      <c r="BH40" s="1027"/>
      <c r="BI40" s="1027"/>
      <c r="BJ40" s="1027"/>
      <c r="BK40" s="1027"/>
      <c r="BL40" s="1027"/>
      <c r="BM40" s="1027"/>
      <c r="BN40" s="1031"/>
      <c r="BO40" s="1026" t="s">
        <v>783</v>
      </c>
      <c r="BP40" s="1027"/>
      <c r="BQ40" s="1027"/>
      <c r="BR40" s="1027"/>
      <c r="BS40" s="1027"/>
      <c r="BT40" s="1027"/>
      <c r="BU40" s="1027"/>
      <c r="BV40" s="1027"/>
    </row>
    <row r="41" spans="1:74" s="267" customFormat="1" ht="12.75">
      <c r="A41" s="1012">
        <v>1</v>
      </c>
      <c r="B41" s="1025"/>
      <c r="C41" s="1005">
        <v>10</v>
      </c>
      <c r="D41" s="1018"/>
      <c r="E41" s="1018"/>
      <c r="F41" s="1018"/>
      <c r="G41" s="1018"/>
      <c r="H41" s="1018"/>
      <c r="I41" s="1018"/>
      <c r="J41" s="1019"/>
      <c r="K41" s="1005">
        <v>11</v>
      </c>
      <c r="L41" s="1018"/>
      <c r="M41" s="1018"/>
      <c r="N41" s="1018"/>
      <c r="O41" s="1018"/>
      <c r="P41" s="1018"/>
      <c r="Q41" s="1018"/>
      <c r="R41" s="1019"/>
      <c r="S41" s="1005">
        <v>12</v>
      </c>
      <c r="T41" s="1018"/>
      <c r="U41" s="1018"/>
      <c r="V41" s="1018"/>
      <c r="W41" s="1018"/>
      <c r="X41" s="1018"/>
      <c r="Y41" s="1018"/>
      <c r="Z41" s="1019"/>
      <c r="AA41" s="1005">
        <v>13</v>
      </c>
      <c r="AB41" s="1018"/>
      <c r="AC41" s="1018"/>
      <c r="AD41" s="1018"/>
      <c r="AE41" s="1018"/>
      <c r="AF41" s="1018"/>
      <c r="AG41" s="1018"/>
      <c r="AH41" s="1019"/>
      <c r="AI41" s="1005">
        <v>14</v>
      </c>
      <c r="AJ41" s="1018"/>
      <c r="AK41" s="1018"/>
      <c r="AL41" s="1018"/>
      <c r="AM41" s="1018"/>
      <c r="AN41" s="1018"/>
      <c r="AO41" s="1018"/>
      <c r="AP41" s="1019"/>
      <c r="AQ41" s="1005">
        <v>15</v>
      </c>
      <c r="AR41" s="1018"/>
      <c r="AS41" s="1018"/>
      <c r="AT41" s="1018"/>
      <c r="AU41" s="1018"/>
      <c r="AV41" s="1018"/>
      <c r="AW41" s="1018"/>
      <c r="AX41" s="1019"/>
      <c r="AY41" s="1005">
        <v>16</v>
      </c>
      <c r="AZ41" s="1018"/>
      <c r="BA41" s="1018"/>
      <c r="BB41" s="1018"/>
      <c r="BC41" s="1018"/>
      <c r="BD41" s="1018"/>
      <c r="BE41" s="1018"/>
      <c r="BF41" s="1019"/>
      <c r="BG41" s="1005">
        <v>17</v>
      </c>
      <c r="BH41" s="1018"/>
      <c r="BI41" s="1018"/>
      <c r="BJ41" s="1018"/>
      <c r="BK41" s="1018"/>
      <c r="BL41" s="1018"/>
      <c r="BM41" s="1018"/>
      <c r="BN41" s="1019"/>
      <c r="BO41" s="1005">
        <v>18</v>
      </c>
      <c r="BP41" s="1018"/>
      <c r="BQ41" s="1018"/>
      <c r="BR41" s="1018"/>
      <c r="BS41" s="1018"/>
      <c r="BT41" s="1018"/>
      <c r="BU41" s="1018"/>
      <c r="BV41" s="1018"/>
    </row>
    <row r="42" spans="1:73" ht="8.25" customHeight="1">
      <c r="A42" s="208"/>
      <c r="B42" s="211"/>
      <c r="C42" s="1042"/>
      <c r="D42" s="1043"/>
      <c r="E42" s="1043"/>
      <c r="F42" s="1043"/>
      <c r="G42" s="1043"/>
      <c r="H42" s="1043"/>
      <c r="I42" s="1043"/>
      <c r="J42" s="210"/>
      <c r="K42" s="938"/>
      <c r="L42" s="938"/>
      <c r="M42" s="938"/>
      <c r="N42" s="938"/>
      <c r="O42" s="938"/>
      <c r="P42" s="938"/>
      <c r="Q42" s="938"/>
      <c r="R42" s="210"/>
      <c r="S42" s="938"/>
      <c r="T42" s="938"/>
      <c r="U42" s="938"/>
      <c r="V42" s="938"/>
      <c r="W42" s="938"/>
      <c r="X42" s="938"/>
      <c r="Y42" s="938"/>
      <c r="Z42" s="210"/>
      <c r="AA42" s="938"/>
      <c r="AB42" s="938"/>
      <c r="AC42" s="938"/>
      <c r="AD42" s="938"/>
      <c r="AE42" s="938"/>
      <c r="AF42" s="938"/>
      <c r="AG42" s="938"/>
      <c r="AH42" s="210"/>
      <c r="AI42" s="938"/>
      <c r="AJ42" s="938"/>
      <c r="AK42" s="938"/>
      <c r="AL42" s="938"/>
      <c r="AM42" s="938"/>
      <c r="AN42" s="938"/>
      <c r="AO42" s="938"/>
      <c r="AP42" s="210"/>
      <c r="AQ42" s="938"/>
      <c r="AR42" s="938"/>
      <c r="AS42" s="938"/>
      <c r="AT42" s="938"/>
      <c r="AU42" s="938"/>
      <c r="AV42" s="938"/>
      <c r="AW42" s="938"/>
      <c r="AX42" s="210"/>
      <c r="AY42" s="938"/>
      <c r="AZ42" s="938"/>
      <c r="BA42" s="938"/>
      <c r="BB42" s="938"/>
      <c r="BC42" s="938"/>
      <c r="BD42" s="938"/>
      <c r="BE42" s="938"/>
      <c r="BF42" s="210"/>
      <c r="BG42" s="938"/>
      <c r="BH42" s="938"/>
      <c r="BI42" s="938"/>
      <c r="BJ42" s="938"/>
      <c r="BK42" s="938"/>
      <c r="BL42" s="938"/>
      <c r="BM42" s="938"/>
      <c r="BN42" s="210"/>
      <c r="BO42" s="938"/>
      <c r="BP42" s="938"/>
      <c r="BQ42" s="938"/>
      <c r="BR42" s="938"/>
      <c r="BS42" s="938"/>
      <c r="BT42" s="938"/>
      <c r="BU42" s="938"/>
    </row>
    <row r="43" spans="1:73" s="161" customFormat="1" ht="19.5" customHeight="1">
      <c r="A43" s="256">
        <v>2000</v>
      </c>
      <c r="B43" s="244"/>
      <c r="C43" s="998">
        <v>12176</v>
      </c>
      <c r="D43" s="999"/>
      <c r="E43" s="999"/>
      <c r="F43" s="999"/>
      <c r="G43" s="999"/>
      <c r="H43" s="999"/>
      <c r="I43" s="999"/>
      <c r="J43" s="234"/>
      <c r="K43" s="998">
        <v>4216</v>
      </c>
      <c r="L43" s="999"/>
      <c r="M43" s="999"/>
      <c r="N43" s="999"/>
      <c r="O43" s="999"/>
      <c r="P43" s="999"/>
      <c r="Q43" s="999"/>
      <c r="R43" s="234"/>
      <c r="S43" s="998">
        <v>7178</v>
      </c>
      <c r="T43" s="999"/>
      <c r="U43" s="999"/>
      <c r="V43" s="999"/>
      <c r="W43" s="999"/>
      <c r="X43" s="999"/>
      <c r="Y43" s="999"/>
      <c r="Z43" s="234"/>
      <c r="AA43" s="998">
        <v>110</v>
      </c>
      <c r="AB43" s="999"/>
      <c r="AC43" s="999"/>
      <c r="AD43" s="999"/>
      <c r="AE43" s="999"/>
      <c r="AF43" s="999"/>
      <c r="AG43" s="999"/>
      <c r="AH43" s="234"/>
      <c r="AI43" s="998">
        <v>140</v>
      </c>
      <c r="AJ43" s="999"/>
      <c r="AK43" s="999"/>
      <c r="AL43" s="999"/>
      <c r="AM43" s="999"/>
      <c r="AN43" s="999"/>
      <c r="AO43" s="999"/>
      <c r="AP43" s="234"/>
      <c r="AQ43" s="998">
        <v>215</v>
      </c>
      <c r="AR43" s="999"/>
      <c r="AS43" s="999"/>
      <c r="AT43" s="999"/>
      <c r="AU43" s="999"/>
      <c r="AV43" s="999"/>
      <c r="AW43" s="999"/>
      <c r="AX43" s="234"/>
      <c r="AY43" s="998">
        <v>110</v>
      </c>
      <c r="AZ43" s="999"/>
      <c r="BA43" s="999"/>
      <c r="BB43" s="999"/>
      <c r="BC43" s="999"/>
      <c r="BD43" s="999"/>
      <c r="BE43" s="999"/>
      <c r="BF43" s="234"/>
      <c r="BG43" s="998">
        <v>106</v>
      </c>
      <c r="BH43" s="999"/>
      <c r="BI43" s="999"/>
      <c r="BJ43" s="999"/>
      <c r="BK43" s="999"/>
      <c r="BL43" s="999"/>
      <c r="BM43" s="999"/>
      <c r="BN43" s="234"/>
      <c r="BO43" s="998">
        <v>101</v>
      </c>
      <c r="BP43" s="999"/>
      <c r="BQ43" s="999"/>
      <c r="BR43" s="999"/>
      <c r="BS43" s="999"/>
      <c r="BT43" s="999"/>
      <c r="BU43" s="999"/>
    </row>
    <row r="44" spans="1:73" s="161" customFormat="1" ht="19.5" customHeight="1">
      <c r="A44" s="256">
        <v>2001</v>
      </c>
      <c r="B44" s="244"/>
      <c r="C44" s="998">
        <v>14425</v>
      </c>
      <c r="D44" s="999"/>
      <c r="E44" s="999"/>
      <c r="F44" s="999"/>
      <c r="G44" s="999"/>
      <c r="H44" s="999"/>
      <c r="I44" s="999"/>
      <c r="J44" s="234"/>
      <c r="K44" s="998">
        <v>5177</v>
      </c>
      <c r="L44" s="999"/>
      <c r="M44" s="999"/>
      <c r="N44" s="999"/>
      <c r="O44" s="999"/>
      <c r="P44" s="999"/>
      <c r="Q44" s="999"/>
      <c r="R44" s="234"/>
      <c r="S44" s="998">
        <v>8456</v>
      </c>
      <c r="T44" s="999"/>
      <c r="U44" s="999"/>
      <c r="V44" s="999"/>
      <c r="W44" s="999"/>
      <c r="X44" s="999"/>
      <c r="Y44" s="999"/>
      <c r="Z44" s="234"/>
      <c r="AA44" s="998">
        <v>48</v>
      </c>
      <c r="AB44" s="999"/>
      <c r="AC44" s="999"/>
      <c r="AD44" s="999"/>
      <c r="AE44" s="999"/>
      <c r="AF44" s="999"/>
      <c r="AG44" s="999"/>
      <c r="AH44" s="234"/>
      <c r="AI44" s="998">
        <v>131</v>
      </c>
      <c r="AJ44" s="999"/>
      <c r="AK44" s="999"/>
      <c r="AL44" s="999"/>
      <c r="AM44" s="999"/>
      <c r="AN44" s="999"/>
      <c r="AO44" s="999"/>
      <c r="AP44" s="234"/>
      <c r="AQ44" s="998">
        <v>308</v>
      </c>
      <c r="AR44" s="999"/>
      <c r="AS44" s="999"/>
      <c r="AT44" s="999"/>
      <c r="AU44" s="999"/>
      <c r="AV44" s="999"/>
      <c r="AW44" s="999"/>
      <c r="AX44" s="234"/>
      <c r="AY44" s="998">
        <v>123</v>
      </c>
      <c r="AZ44" s="999"/>
      <c r="BA44" s="999"/>
      <c r="BB44" s="999"/>
      <c r="BC44" s="999"/>
      <c r="BD44" s="999"/>
      <c r="BE44" s="999"/>
      <c r="BF44" s="234"/>
      <c r="BG44" s="998">
        <v>87</v>
      </c>
      <c r="BH44" s="999"/>
      <c r="BI44" s="999"/>
      <c r="BJ44" s="999"/>
      <c r="BK44" s="999"/>
      <c r="BL44" s="999"/>
      <c r="BM44" s="999"/>
      <c r="BN44" s="234"/>
      <c r="BO44" s="841">
        <f>C44-SUM(K44:BM44)</f>
        <v>95</v>
      </c>
      <c r="BP44" s="841"/>
      <c r="BQ44" s="841"/>
      <c r="BR44" s="841"/>
      <c r="BS44" s="841"/>
      <c r="BT44" s="841"/>
      <c r="BU44" s="841"/>
    </row>
    <row r="45" spans="1:73" s="161" customFormat="1" ht="8.25" customHeight="1">
      <c r="A45" s="254"/>
      <c r="B45" s="244"/>
      <c r="C45" s="998"/>
      <c r="D45" s="999"/>
      <c r="E45" s="999"/>
      <c r="F45" s="999"/>
      <c r="G45" s="999"/>
      <c r="H45" s="999"/>
      <c r="I45" s="999"/>
      <c r="J45" s="234"/>
      <c r="K45" s="841"/>
      <c r="L45" s="841"/>
      <c r="M45" s="841"/>
      <c r="N45" s="841"/>
      <c r="O45" s="841"/>
      <c r="P45" s="841"/>
      <c r="Q45" s="841"/>
      <c r="R45" s="234"/>
      <c r="S45" s="841"/>
      <c r="T45" s="841"/>
      <c r="U45" s="841"/>
      <c r="V45" s="841"/>
      <c r="W45" s="841"/>
      <c r="X45" s="841"/>
      <c r="Y45" s="841"/>
      <c r="Z45" s="234"/>
      <c r="AA45" s="841"/>
      <c r="AB45" s="841"/>
      <c r="AC45" s="841"/>
      <c r="AD45" s="841"/>
      <c r="AE45" s="841"/>
      <c r="AF45" s="841"/>
      <c r="AG45" s="841"/>
      <c r="AH45" s="234"/>
      <c r="AI45" s="841"/>
      <c r="AJ45" s="841"/>
      <c r="AK45" s="841"/>
      <c r="AL45" s="841"/>
      <c r="AM45" s="841"/>
      <c r="AN45" s="841"/>
      <c r="AO45" s="841"/>
      <c r="AP45" s="234"/>
      <c r="AQ45" s="841"/>
      <c r="AR45" s="841"/>
      <c r="AS45" s="841"/>
      <c r="AT45" s="841"/>
      <c r="AU45" s="841"/>
      <c r="AV45" s="841"/>
      <c r="AW45" s="841"/>
      <c r="AX45" s="234"/>
      <c r="AY45" s="841"/>
      <c r="AZ45" s="841"/>
      <c r="BA45" s="841"/>
      <c r="BB45" s="841"/>
      <c r="BC45" s="841"/>
      <c r="BD45" s="841"/>
      <c r="BE45" s="841"/>
      <c r="BF45" s="234"/>
      <c r="BG45" s="841"/>
      <c r="BH45" s="841"/>
      <c r="BI45" s="841"/>
      <c r="BJ45" s="841"/>
      <c r="BK45" s="841"/>
      <c r="BL45" s="841"/>
      <c r="BM45" s="841"/>
      <c r="BN45" s="234"/>
      <c r="BO45" s="841"/>
      <c r="BP45" s="841"/>
      <c r="BQ45" s="841"/>
      <c r="BR45" s="841"/>
      <c r="BS45" s="841"/>
      <c r="BT45" s="841"/>
      <c r="BU45" s="841"/>
    </row>
    <row r="46" spans="1:73" s="160" customFormat="1" ht="19.5" customHeight="1">
      <c r="A46" s="256">
        <v>2001</v>
      </c>
      <c r="B46" s="78" t="s">
        <v>710</v>
      </c>
      <c r="C46" s="998">
        <v>1137</v>
      </c>
      <c r="D46" s="998"/>
      <c r="E46" s="998"/>
      <c r="F46" s="998"/>
      <c r="G46" s="998"/>
      <c r="H46" s="998"/>
      <c r="I46" s="998"/>
      <c r="J46" s="234"/>
      <c r="K46" s="998">
        <v>401</v>
      </c>
      <c r="L46" s="998"/>
      <c r="M46" s="998"/>
      <c r="N46" s="998"/>
      <c r="O46" s="998"/>
      <c r="P46" s="998"/>
      <c r="Q46" s="998"/>
      <c r="R46" s="234"/>
      <c r="S46" s="998">
        <v>682</v>
      </c>
      <c r="T46" s="998"/>
      <c r="U46" s="998"/>
      <c r="V46" s="998"/>
      <c r="W46" s="998"/>
      <c r="X46" s="998"/>
      <c r="Y46" s="998"/>
      <c r="Z46" s="234"/>
      <c r="AA46" s="998">
        <v>0</v>
      </c>
      <c r="AB46" s="998"/>
      <c r="AC46" s="998"/>
      <c r="AD46" s="998"/>
      <c r="AE46" s="998"/>
      <c r="AF46" s="998"/>
      <c r="AG46" s="998"/>
      <c r="AH46" s="234"/>
      <c r="AI46" s="998">
        <v>13</v>
      </c>
      <c r="AJ46" s="998"/>
      <c r="AK46" s="998"/>
      <c r="AL46" s="998"/>
      <c r="AM46" s="998"/>
      <c r="AN46" s="998"/>
      <c r="AO46" s="998"/>
      <c r="AP46" s="234"/>
      <c r="AQ46" s="998">
        <v>17</v>
      </c>
      <c r="AR46" s="998"/>
      <c r="AS46" s="998"/>
      <c r="AT46" s="998"/>
      <c r="AU46" s="998"/>
      <c r="AV46" s="998"/>
      <c r="AW46" s="998"/>
      <c r="AX46" s="234"/>
      <c r="AY46" s="998">
        <v>9</v>
      </c>
      <c r="AZ46" s="998"/>
      <c r="BA46" s="998"/>
      <c r="BB46" s="998"/>
      <c r="BC46" s="998"/>
      <c r="BD46" s="998"/>
      <c r="BE46" s="998"/>
      <c r="BF46" s="234"/>
      <c r="BG46" s="998">
        <v>9</v>
      </c>
      <c r="BH46" s="998"/>
      <c r="BI46" s="998"/>
      <c r="BJ46" s="998"/>
      <c r="BK46" s="998"/>
      <c r="BL46" s="998"/>
      <c r="BM46" s="998"/>
      <c r="BN46" s="234"/>
      <c r="BO46" s="841">
        <f>C46-SUM(K46:BM46)</f>
        <v>6</v>
      </c>
      <c r="BP46" s="841"/>
      <c r="BQ46" s="841"/>
      <c r="BR46" s="841"/>
      <c r="BS46" s="841"/>
      <c r="BT46" s="841"/>
      <c r="BU46" s="841"/>
    </row>
    <row r="47" spans="1:73" s="160" customFormat="1" ht="19.5" customHeight="1">
      <c r="A47" s="541"/>
      <c r="B47" s="78" t="s">
        <v>711</v>
      </c>
      <c r="C47" s="998">
        <f aca="true" t="shared" si="1" ref="C47:C52">SUM(K47:BU47)</f>
        <v>1133</v>
      </c>
      <c r="D47" s="999"/>
      <c r="E47" s="999"/>
      <c r="F47" s="999"/>
      <c r="G47" s="999"/>
      <c r="H47" s="999"/>
      <c r="I47" s="999"/>
      <c r="J47" s="234"/>
      <c r="K47" s="998">
        <v>404</v>
      </c>
      <c r="L47" s="999"/>
      <c r="M47" s="999"/>
      <c r="N47" s="999"/>
      <c r="O47" s="999"/>
      <c r="P47" s="999"/>
      <c r="Q47" s="999"/>
      <c r="R47" s="234"/>
      <c r="S47" s="998">
        <v>675</v>
      </c>
      <c r="T47" s="999"/>
      <c r="U47" s="999"/>
      <c r="V47" s="999"/>
      <c r="W47" s="999"/>
      <c r="X47" s="999"/>
      <c r="Y47" s="999"/>
      <c r="Z47" s="234"/>
      <c r="AA47" s="998">
        <v>0</v>
      </c>
      <c r="AB47" s="999"/>
      <c r="AC47" s="999"/>
      <c r="AD47" s="999"/>
      <c r="AE47" s="999"/>
      <c r="AF47" s="999"/>
      <c r="AG47" s="999"/>
      <c r="AH47" s="234"/>
      <c r="AI47" s="998">
        <v>9</v>
      </c>
      <c r="AJ47" s="999"/>
      <c r="AK47" s="999"/>
      <c r="AL47" s="999"/>
      <c r="AM47" s="999"/>
      <c r="AN47" s="999"/>
      <c r="AO47" s="999"/>
      <c r="AP47" s="234"/>
      <c r="AQ47" s="998">
        <v>20</v>
      </c>
      <c r="AR47" s="999"/>
      <c r="AS47" s="999"/>
      <c r="AT47" s="999"/>
      <c r="AU47" s="999"/>
      <c r="AV47" s="999"/>
      <c r="AW47" s="999"/>
      <c r="AX47" s="234"/>
      <c r="AY47" s="998">
        <v>8</v>
      </c>
      <c r="AZ47" s="999"/>
      <c r="BA47" s="999"/>
      <c r="BB47" s="999"/>
      <c r="BC47" s="999"/>
      <c r="BD47" s="999"/>
      <c r="BE47" s="999"/>
      <c r="BF47" s="234"/>
      <c r="BG47" s="998">
        <v>8</v>
      </c>
      <c r="BH47" s="999"/>
      <c r="BI47" s="999"/>
      <c r="BJ47" s="999"/>
      <c r="BK47" s="999"/>
      <c r="BL47" s="999"/>
      <c r="BM47" s="999"/>
      <c r="BN47" s="234"/>
      <c r="BO47" s="998">
        <v>9</v>
      </c>
      <c r="BP47" s="999"/>
      <c r="BQ47" s="999"/>
      <c r="BR47" s="999"/>
      <c r="BS47" s="999"/>
      <c r="BT47" s="999"/>
      <c r="BU47" s="999"/>
    </row>
    <row r="48" spans="1:73" s="160" customFormat="1" ht="19.5" customHeight="1">
      <c r="A48" s="541"/>
      <c r="B48" s="78" t="s">
        <v>712</v>
      </c>
      <c r="C48" s="998">
        <f t="shared" si="1"/>
        <v>1167</v>
      </c>
      <c r="D48" s="999"/>
      <c r="E48" s="999"/>
      <c r="F48" s="999"/>
      <c r="G48" s="999"/>
      <c r="H48" s="999"/>
      <c r="I48" s="999"/>
      <c r="J48" s="234"/>
      <c r="K48" s="998">
        <v>430</v>
      </c>
      <c r="L48" s="999"/>
      <c r="M48" s="999"/>
      <c r="N48" s="999"/>
      <c r="O48" s="999"/>
      <c r="P48" s="999"/>
      <c r="Q48" s="999"/>
      <c r="R48" s="234"/>
      <c r="S48" s="998">
        <v>691</v>
      </c>
      <c r="T48" s="999"/>
      <c r="U48" s="999"/>
      <c r="V48" s="999"/>
      <c r="W48" s="999"/>
      <c r="X48" s="999"/>
      <c r="Y48" s="999"/>
      <c r="Z48" s="234"/>
      <c r="AA48" s="998">
        <v>0</v>
      </c>
      <c r="AB48" s="999"/>
      <c r="AC48" s="999"/>
      <c r="AD48" s="999"/>
      <c r="AE48" s="999"/>
      <c r="AF48" s="999"/>
      <c r="AG48" s="999"/>
      <c r="AH48" s="234"/>
      <c r="AI48" s="998">
        <v>6</v>
      </c>
      <c r="AJ48" s="999"/>
      <c r="AK48" s="999"/>
      <c r="AL48" s="999"/>
      <c r="AM48" s="999"/>
      <c r="AN48" s="999"/>
      <c r="AO48" s="999"/>
      <c r="AP48" s="234"/>
      <c r="AQ48" s="998">
        <v>17</v>
      </c>
      <c r="AR48" s="999"/>
      <c r="AS48" s="999"/>
      <c r="AT48" s="999"/>
      <c r="AU48" s="999"/>
      <c r="AV48" s="999"/>
      <c r="AW48" s="999"/>
      <c r="AX48" s="234"/>
      <c r="AY48" s="998">
        <v>9</v>
      </c>
      <c r="AZ48" s="999"/>
      <c r="BA48" s="999"/>
      <c r="BB48" s="999"/>
      <c r="BC48" s="999"/>
      <c r="BD48" s="999"/>
      <c r="BE48" s="999"/>
      <c r="BF48" s="234"/>
      <c r="BG48" s="998">
        <v>10</v>
      </c>
      <c r="BH48" s="999"/>
      <c r="BI48" s="999"/>
      <c r="BJ48" s="999"/>
      <c r="BK48" s="999"/>
      <c r="BL48" s="999"/>
      <c r="BM48" s="999"/>
      <c r="BN48" s="234"/>
      <c r="BO48" s="998">
        <v>4</v>
      </c>
      <c r="BP48" s="999"/>
      <c r="BQ48" s="999"/>
      <c r="BR48" s="999"/>
      <c r="BS48" s="999"/>
      <c r="BT48" s="999"/>
      <c r="BU48" s="999"/>
    </row>
    <row r="49" spans="1:73" s="160" customFormat="1" ht="19.5" customHeight="1">
      <c r="A49" s="541"/>
      <c r="B49" s="78" t="s">
        <v>701</v>
      </c>
      <c r="C49" s="998">
        <f t="shared" si="1"/>
        <v>1176</v>
      </c>
      <c r="D49" s="999"/>
      <c r="E49" s="999"/>
      <c r="F49" s="999"/>
      <c r="G49" s="999"/>
      <c r="H49" s="999"/>
      <c r="I49" s="999"/>
      <c r="J49" s="234"/>
      <c r="K49" s="998">
        <v>424</v>
      </c>
      <c r="L49" s="999"/>
      <c r="M49" s="999"/>
      <c r="N49" s="999"/>
      <c r="O49" s="999"/>
      <c r="P49" s="999"/>
      <c r="Q49" s="999"/>
      <c r="R49" s="234"/>
      <c r="S49" s="998">
        <v>700</v>
      </c>
      <c r="T49" s="999"/>
      <c r="U49" s="999"/>
      <c r="V49" s="999"/>
      <c r="W49" s="999"/>
      <c r="X49" s="999"/>
      <c r="Y49" s="999"/>
      <c r="Z49" s="234"/>
      <c r="AA49" s="998">
        <v>0</v>
      </c>
      <c r="AB49" s="999"/>
      <c r="AC49" s="999"/>
      <c r="AD49" s="999"/>
      <c r="AE49" s="999"/>
      <c r="AF49" s="999"/>
      <c r="AG49" s="999"/>
      <c r="AH49" s="234"/>
      <c r="AI49" s="998">
        <v>7</v>
      </c>
      <c r="AJ49" s="999"/>
      <c r="AK49" s="999"/>
      <c r="AL49" s="999"/>
      <c r="AM49" s="999"/>
      <c r="AN49" s="999"/>
      <c r="AO49" s="999"/>
      <c r="AP49" s="234"/>
      <c r="AQ49" s="998">
        <v>21</v>
      </c>
      <c r="AR49" s="999"/>
      <c r="AS49" s="999"/>
      <c r="AT49" s="999"/>
      <c r="AU49" s="999"/>
      <c r="AV49" s="999"/>
      <c r="AW49" s="999"/>
      <c r="AX49" s="234"/>
      <c r="AY49" s="998">
        <v>9</v>
      </c>
      <c r="AZ49" s="999"/>
      <c r="BA49" s="999"/>
      <c r="BB49" s="999"/>
      <c r="BC49" s="999"/>
      <c r="BD49" s="999"/>
      <c r="BE49" s="999"/>
      <c r="BF49" s="234"/>
      <c r="BG49" s="998">
        <v>9</v>
      </c>
      <c r="BH49" s="999"/>
      <c r="BI49" s="999"/>
      <c r="BJ49" s="999"/>
      <c r="BK49" s="999"/>
      <c r="BL49" s="999"/>
      <c r="BM49" s="999"/>
      <c r="BN49" s="234"/>
      <c r="BO49" s="998">
        <v>6</v>
      </c>
      <c r="BP49" s="999"/>
      <c r="BQ49" s="999"/>
      <c r="BR49" s="999"/>
      <c r="BS49" s="999"/>
      <c r="BT49" s="999"/>
      <c r="BU49" s="999"/>
    </row>
    <row r="50" spans="1:73" s="160" customFormat="1" ht="19.5" customHeight="1">
      <c r="A50" s="541"/>
      <c r="B50" s="241" t="s">
        <v>702</v>
      </c>
      <c r="C50" s="998">
        <f t="shared" si="1"/>
        <v>1232</v>
      </c>
      <c r="D50" s="999"/>
      <c r="E50" s="999"/>
      <c r="F50" s="999"/>
      <c r="G50" s="999"/>
      <c r="H50" s="999"/>
      <c r="I50" s="999"/>
      <c r="J50" s="234"/>
      <c r="K50" s="998">
        <v>426</v>
      </c>
      <c r="L50" s="999"/>
      <c r="M50" s="999"/>
      <c r="N50" s="999"/>
      <c r="O50" s="999"/>
      <c r="P50" s="999"/>
      <c r="Q50" s="999"/>
      <c r="R50" s="234"/>
      <c r="S50" s="998">
        <v>728</v>
      </c>
      <c r="T50" s="999"/>
      <c r="U50" s="999"/>
      <c r="V50" s="999"/>
      <c r="W50" s="999"/>
      <c r="X50" s="999"/>
      <c r="Y50" s="999"/>
      <c r="Z50" s="234"/>
      <c r="AA50" s="998">
        <v>5</v>
      </c>
      <c r="AB50" s="999"/>
      <c r="AC50" s="999"/>
      <c r="AD50" s="999"/>
      <c r="AE50" s="999"/>
      <c r="AF50" s="999"/>
      <c r="AG50" s="999"/>
      <c r="AH50" s="234"/>
      <c r="AI50" s="998">
        <v>11</v>
      </c>
      <c r="AJ50" s="999"/>
      <c r="AK50" s="999"/>
      <c r="AL50" s="999"/>
      <c r="AM50" s="999"/>
      <c r="AN50" s="999"/>
      <c r="AO50" s="999"/>
      <c r="AP50" s="234"/>
      <c r="AQ50" s="998">
        <v>27</v>
      </c>
      <c r="AR50" s="999"/>
      <c r="AS50" s="999"/>
      <c r="AT50" s="999"/>
      <c r="AU50" s="999"/>
      <c r="AV50" s="999"/>
      <c r="AW50" s="999"/>
      <c r="AX50" s="234"/>
      <c r="AY50" s="998">
        <v>13</v>
      </c>
      <c r="AZ50" s="999"/>
      <c r="BA50" s="999"/>
      <c r="BB50" s="999"/>
      <c r="BC50" s="999"/>
      <c r="BD50" s="999"/>
      <c r="BE50" s="999"/>
      <c r="BF50" s="234"/>
      <c r="BG50" s="998">
        <v>9</v>
      </c>
      <c r="BH50" s="999"/>
      <c r="BI50" s="999"/>
      <c r="BJ50" s="999"/>
      <c r="BK50" s="999"/>
      <c r="BL50" s="999"/>
      <c r="BM50" s="999"/>
      <c r="BN50" s="234"/>
      <c r="BO50" s="998">
        <v>13</v>
      </c>
      <c r="BP50" s="999"/>
      <c r="BQ50" s="999"/>
      <c r="BR50" s="999"/>
      <c r="BS50" s="999"/>
      <c r="BT50" s="999"/>
      <c r="BU50" s="999"/>
    </row>
    <row r="51" spans="1:73" s="160" customFormat="1" ht="19.5" customHeight="1">
      <c r="A51" s="541"/>
      <c r="B51" s="241" t="s">
        <v>703</v>
      </c>
      <c r="C51" s="998">
        <f t="shared" si="1"/>
        <v>1335</v>
      </c>
      <c r="D51" s="999"/>
      <c r="E51" s="999"/>
      <c r="F51" s="999"/>
      <c r="G51" s="999"/>
      <c r="H51" s="999"/>
      <c r="I51" s="999"/>
      <c r="J51" s="234"/>
      <c r="K51" s="998">
        <v>468</v>
      </c>
      <c r="L51" s="999"/>
      <c r="M51" s="999"/>
      <c r="N51" s="999"/>
      <c r="O51" s="999"/>
      <c r="P51" s="999"/>
      <c r="Q51" s="999"/>
      <c r="R51" s="234"/>
      <c r="S51" s="998">
        <v>787</v>
      </c>
      <c r="T51" s="999"/>
      <c r="U51" s="999"/>
      <c r="V51" s="999"/>
      <c r="W51" s="999"/>
      <c r="X51" s="999"/>
      <c r="Y51" s="999"/>
      <c r="Z51" s="234"/>
      <c r="AA51" s="998">
        <v>14</v>
      </c>
      <c r="AB51" s="999"/>
      <c r="AC51" s="999"/>
      <c r="AD51" s="999"/>
      <c r="AE51" s="999"/>
      <c r="AF51" s="999"/>
      <c r="AG51" s="999"/>
      <c r="AH51" s="234"/>
      <c r="AI51" s="998">
        <v>10</v>
      </c>
      <c r="AJ51" s="999"/>
      <c r="AK51" s="999"/>
      <c r="AL51" s="999"/>
      <c r="AM51" s="999"/>
      <c r="AN51" s="999"/>
      <c r="AO51" s="999"/>
      <c r="AP51" s="234"/>
      <c r="AQ51" s="998">
        <v>27</v>
      </c>
      <c r="AR51" s="999"/>
      <c r="AS51" s="999"/>
      <c r="AT51" s="999"/>
      <c r="AU51" s="999"/>
      <c r="AV51" s="999"/>
      <c r="AW51" s="999"/>
      <c r="AX51" s="234"/>
      <c r="AY51" s="998">
        <v>15</v>
      </c>
      <c r="AZ51" s="999"/>
      <c r="BA51" s="999"/>
      <c r="BB51" s="999"/>
      <c r="BC51" s="999"/>
      <c r="BD51" s="999"/>
      <c r="BE51" s="999"/>
      <c r="BF51" s="234"/>
      <c r="BG51" s="998">
        <v>10</v>
      </c>
      <c r="BH51" s="999"/>
      <c r="BI51" s="999"/>
      <c r="BJ51" s="999"/>
      <c r="BK51" s="999"/>
      <c r="BL51" s="999"/>
      <c r="BM51" s="999"/>
      <c r="BN51" s="234"/>
      <c r="BO51" s="998">
        <v>4</v>
      </c>
      <c r="BP51" s="999"/>
      <c r="BQ51" s="999"/>
      <c r="BR51" s="999"/>
      <c r="BS51" s="999"/>
      <c r="BT51" s="999"/>
      <c r="BU51" s="999"/>
    </row>
    <row r="52" spans="1:73" s="160" customFormat="1" ht="19.5" customHeight="1">
      <c r="A52" s="541"/>
      <c r="B52" s="78" t="s">
        <v>704</v>
      </c>
      <c r="C52" s="998">
        <f t="shared" si="1"/>
        <v>1286</v>
      </c>
      <c r="D52" s="999"/>
      <c r="E52" s="999"/>
      <c r="F52" s="999"/>
      <c r="G52" s="999"/>
      <c r="H52" s="999"/>
      <c r="I52" s="999"/>
      <c r="J52" s="234"/>
      <c r="K52" s="998">
        <v>464</v>
      </c>
      <c r="L52" s="999"/>
      <c r="M52" s="999"/>
      <c r="N52" s="999"/>
      <c r="O52" s="999"/>
      <c r="P52" s="999"/>
      <c r="Q52" s="999"/>
      <c r="R52" s="234"/>
      <c r="S52" s="998">
        <v>755</v>
      </c>
      <c r="T52" s="999"/>
      <c r="U52" s="999"/>
      <c r="V52" s="999"/>
      <c r="W52" s="999"/>
      <c r="X52" s="999"/>
      <c r="Y52" s="999"/>
      <c r="Z52" s="234"/>
      <c r="AA52" s="998">
        <v>0</v>
      </c>
      <c r="AB52" s="999"/>
      <c r="AC52" s="999"/>
      <c r="AD52" s="999"/>
      <c r="AE52" s="999"/>
      <c r="AF52" s="999"/>
      <c r="AG52" s="999"/>
      <c r="AH52" s="234"/>
      <c r="AI52" s="998">
        <v>12</v>
      </c>
      <c r="AJ52" s="999"/>
      <c r="AK52" s="999"/>
      <c r="AL52" s="999"/>
      <c r="AM52" s="999"/>
      <c r="AN52" s="999"/>
      <c r="AO52" s="999"/>
      <c r="AP52" s="234"/>
      <c r="AQ52" s="998">
        <v>30</v>
      </c>
      <c r="AR52" s="999"/>
      <c r="AS52" s="999"/>
      <c r="AT52" s="999"/>
      <c r="AU52" s="999"/>
      <c r="AV52" s="999"/>
      <c r="AW52" s="999"/>
      <c r="AX52" s="234"/>
      <c r="AY52" s="998">
        <v>15</v>
      </c>
      <c r="AZ52" s="999"/>
      <c r="BA52" s="999"/>
      <c r="BB52" s="999"/>
      <c r="BC52" s="999"/>
      <c r="BD52" s="999"/>
      <c r="BE52" s="999"/>
      <c r="BF52" s="234"/>
      <c r="BG52" s="998">
        <v>7</v>
      </c>
      <c r="BH52" s="999"/>
      <c r="BI52" s="999"/>
      <c r="BJ52" s="999"/>
      <c r="BK52" s="999"/>
      <c r="BL52" s="999"/>
      <c r="BM52" s="999"/>
      <c r="BN52" s="234"/>
      <c r="BO52" s="998">
        <v>3</v>
      </c>
      <c r="BP52" s="999"/>
      <c r="BQ52" s="999"/>
      <c r="BR52" s="999"/>
      <c r="BS52" s="999"/>
      <c r="BT52" s="999"/>
      <c r="BU52" s="999"/>
    </row>
    <row r="53" spans="1:73" s="160" customFormat="1" ht="19.5" customHeight="1">
      <c r="A53" s="541"/>
      <c r="B53" s="78" t="s">
        <v>705</v>
      </c>
      <c r="C53" s="998">
        <f>SUM(K53:BU53)</f>
        <v>1358</v>
      </c>
      <c r="D53" s="999"/>
      <c r="E53" s="999"/>
      <c r="F53" s="999"/>
      <c r="G53" s="999"/>
      <c r="H53" s="999"/>
      <c r="I53" s="999"/>
      <c r="J53" s="234"/>
      <c r="K53" s="998">
        <v>502</v>
      </c>
      <c r="L53" s="999"/>
      <c r="M53" s="999"/>
      <c r="N53" s="999"/>
      <c r="O53" s="999"/>
      <c r="P53" s="999"/>
      <c r="Q53" s="999"/>
      <c r="R53" s="234"/>
      <c r="S53" s="998">
        <v>777</v>
      </c>
      <c r="T53" s="999"/>
      <c r="U53" s="999"/>
      <c r="V53" s="999"/>
      <c r="W53" s="999"/>
      <c r="X53" s="999"/>
      <c r="Y53" s="999"/>
      <c r="Z53" s="234"/>
      <c r="AA53" s="998">
        <v>1</v>
      </c>
      <c r="AB53" s="999"/>
      <c r="AC53" s="999"/>
      <c r="AD53" s="999"/>
      <c r="AE53" s="999"/>
      <c r="AF53" s="999"/>
      <c r="AG53" s="999"/>
      <c r="AH53" s="234"/>
      <c r="AI53" s="998">
        <v>17</v>
      </c>
      <c r="AJ53" s="999"/>
      <c r="AK53" s="999"/>
      <c r="AL53" s="999"/>
      <c r="AM53" s="999"/>
      <c r="AN53" s="999"/>
      <c r="AO53" s="999"/>
      <c r="AP53" s="234"/>
      <c r="AQ53" s="998">
        <v>38</v>
      </c>
      <c r="AR53" s="999"/>
      <c r="AS53" s="999"/>
      <c r="AT53" s="999"/>
      <c r="AU53" s="999"/>
      <c r="AV53" s="999"/>
      <c r="AW53" s="999"/>
      <c r="AX53" s="234"/>
      <c r="AY53" s="998">
        <v>11</v>
      </c>
      <c r="AZ53" s="999"/>
      <c r="BA53" s="999"/>
      <c r="BB53" s="999"/>
      <c r="BC53" s="999"/>
      <c r="BD53" s="999"/>
      <c r="BE53" s="999"/>
      <c r="BF53" s="234"/>
      <c r="BG53" s="998">
        <v>8</v>
      </c>
      <c r="BH53" s="999"/>
      <c r="BI53" s="999"/>
      <c r="BJ53" s="999"/>
      <c r="BK53" s="999"/>
      <c r="BL53" s="999"/>
      <c r="BM53" s="999"/>
      <c r="BN53" s="234"/>
      <c r="BO53" s="998">
        <v>4</v>
      </c>
      <c r="BP53" s="999"/>
      <c r="BQ53" s="999"/>
      <c r="BR53" s="999"/>
      <c r="BS53" s="999"/>
      <c r="BT53" s="999"/>
      <c r="BU53" s="999"/>
    </row>
    <row r="54" spans="1:73" s="160" customFormat="1" ht="19.5" customHeight="1">
      <c r="A54" s="541"/>
      <c r="B54" s="78" t="s">
        <v>706</v>
      </c>
      <c r="C54" s="998">
        <f>SUM(K54:BU54)</f>
        <v>1210</v>
      </c>
      <c r="D54" s="999"/>
      <c r="E54" s="999"/>
      <c r="F54" s="999"/>
      <c r="G54" s="999"/>
      <c r="H54" s="999"/>
      <c r="I54" s="999"/>
      <c r="J54" s="234"/>
      <c r="K54" s="998">
        <v>453</v>
      </c>
      <c r="L54" s="999"/>
      <c r="M54" s="999"/>
      <c r="N54" s="999"/>
      <c r="O54" s="999"/>
      <c r="P54" s="999"/>
      <c r="Q54" s="999"/>
      <c r="R54" s="234"/>
      <c r="S54" s="998">
        <v>682</v>
      </c>
      <c r="T54" s="999"/>
      <c r="U54" s="999"/>
      <c r="V54" s="999"/>
      <c r="W54" s="999"/>
      <c r="X54" s="999"/>
      <c r="Y54" s="999"/>
      <c r="Z54" s="234"/>
      <c r="AA54" s="998">
        <v>3</v>
      </c>
      <c r="AB54" s="999"/>
      <c r="AC54" s="999"/>
      <c r="AD54" s="999"/>
      <c r="AE54" s="999"/>
      <c r="AF54" s="999"/>
      <c r="AG54" s="999"/>
      <c r="AH54" s="234"/>
      <c r="AI54" s="998">
        <v>10</v>
      </c>
      <c r="AJ54" s="999"/>
      <c r="AK54" s="999"/>
      <c r="AL54" s="999"/>
      <c r="AM54" s="999"/>
      <c r="AN54" s="999"/>
      <c r="AO54" s="999"/>
      <c r="AP54" s="234"/>
      <c r="AQ54" s="998">
        <v>40</v>
      </c>
      <c r="AR54" s="999"/>
      <c r="AS54" s="999"/>
      <c r="AT54" s="999"/>
      <c r="AU54" s="999"/>
      <c r="AV54" s="999"/>
      <c r="AW54" s="999"/>
      <c r="AX54" s="234"/>
      <c r="AY54" s="998">
        <v>8</v>
      </c>
      <c r="AZ54" s="999"/>
      <c r="BA54" s="999"/>
      <c r="BB54" s="999"/>
      <c r="BC54" s="999"/>
      <c r="BD54" s="999"/>
      <c r="BE54" s="999"/>
      <c r="BF54" s="234"/>
      <c r="BG54" s="998">
        <v>0</v>
      </c>
      <c r="BH54" s="999"/>
      <c r="BI54" s="999"/>
      <c r="BJ54" s="999"/>
      <c r="BK54" s="999"/>
      <c r="BL54" s="999"/>
      <c r="BM54" s="999"/>
      <c r="BN54" s="234"/>
      <c r="BO54" s="998">
        <v>14</v>
      </c>
      <c r="BP54" s="999"/>
      <c r="BQ54" s="999"/>
      <c r="BR54" s="999"/>
      <c r="BS54" s="999"/>
      <c r="BT54" s="999"/>
      <c r="BU54" s="999"/>
    </row>
    <row r="55" spans="1:73" s="160" customFormat="1" ht="19.5" customHeight="1">
      <c r="A55" s="541"/>
      <c r="B55" s="78" t="s">
        <v>707</v>
      </c>
      <c r="C55" s="998">
        <v>1264</v>
      </c>
      <c r="D55" s="999"/>
      <c r="E55" s="999"/>
      <c r="F55" s="999"/>
      <c r="G55" s="999"/>
      <c r="H55" s="999"/>
      <c r="I55" s="999"/>
      <c r="J55" s="234"/>
      <c r="K55" s="998">
        <v>471</v>
      </c>
      <c r="L55" s="999"/>
      <c r="M55" s="999"/>
      <c r="N55" s="999"/>
      <c r="O55" s="999"/>
      <c r="P55" s="999"/>
      <c r="Q55" s="999"/>
      <c r="R55" s="234"/>
      <c r="S55" s="998">
        <v>719</v>
      </c>
      <c r="T55" s="999"/>
      <c r="U55" s="999"/>
      <c r="V55" s="999"/>
      <c r="W55" s="999"/>
      <c r="X55" s="999"/>
      <c r="Y55" s="999"/>
      <c r="Z55" s="234"/>
      <c r="AA55" s="998">
        <v>6</v>
      </c>
      <c r="AB55" s="999"/>
      <c r="AC55" s="999"/>
      <c r="AD55" s="999"/>
      <c r="AE55" s="999"/>
      <c r="AF55" s="999"/>
      <c r="AG55" s="999"/>
      <c r="AH55" s="234"/>
      <c r="AI55" s="998">
        <v>11</v>
      </c>
      <c r="AJ55" s="999"/>
      <c r="AK55" s="999"/>
      <c r="AL55" s="999"/>
      <c r="AM55" s="999"/>
      <c r="AN55" s="999"/>
      <c r="AO55" s="999"/>
      <c r="AP55" s="234"/>
      <c r="AQ55" s="998">
        <v>39</v>
      </c>
      <c r="AR55" s="999"/>
      <c r="AS55" s="999"/>
      <c r="AT55" s="999"/>
      <c r="AU55" s="999"/>
      <c r="AV55" s="999"/>
      <c r="AW55" s="999"/>
      <c r="AX55" s="234"/>
      <c r="AY55" s="998">
        <v>9</v>
      </c>
      <c r="AZ55" s="999"/>
      <c r="BA55" s="999"/>
      <c r="BB55" s="999"/>
      <c r="BC55" s="999"/>
      <c r="BD55" s="999"/>
      <c r="BE55" s="999"/>
      <c r="BF55" s="234"/>
      <c r="BG55" s="998">
        <v>0</v>
      </c>
      <c r="BH55" s="999"/>
      <c r="BI55" s="999"/>
      <c r="BJ55" s="999"/>
      <c r="BK55" s="999"/>
      <c r="BL55" s="999"/>
      <c r="BM55" s="999"/>
      <c r="BN55" s="234"/>
      <c r="BO55" s="998">
        <f>C55-SUM(K55:BM55)</f>
        <v>9</v>
      </c>
      <c r="BP55" s="999"/>
      <c r="BQ55" s="999"/>
      <c r="BR55" s="999"/>
      <c r="BS55" s="999"/>
      <c r="BT55" s="999"/>
      <c r="BU55" s="999"/>
    </row>
    <row r="56" spans="1:73" s="161" customFormat="1" ht="8.25" customHeight="1">
      <c r="A56" s="254"/>
      <c r="B56" s="244"/>
      <c r="C56" s="998"/>
      <c r="D56" s="999"/>
      <c r="E56" s="999"/>
      <c r="F56" s="999"/>
      <c r="G56" s="999"/>
      <c r="H56" s="999"/>
      <c r="I56" s="999"/>
      <c r="J56" s="234"/>
      <c r="K56" s="841"/>
      <c r="L56" s="841"/>
      <c r="M56" s="841"/>
      <c r="N56" s="841"/>
      <c r="O56" s="841"/>
      <c r="P56" s="841"/>
      <c r="Q56" s="841"/>
      <c r="R56" s="234"/>
      <c r="S56" s="841"/>
      <c r="T56" s="841"/>
      <c r="U56" s="841"/>
      <c r="V56" s="841"/>
      <c r="W56" s="841"/>
      <c r="X56" s="841"/>
      <c r="Y56" s="841"/>
      <c r="Z56" s="234"/>
      <c r="AA56" s="841"/>
      <c r="AB56" s="841"/>
      <c r="AC56" s="841"/>
      <c r="AD56" s="841"/>
      <c r="AE56" s="841"/>
      <c r="AF56" s="841"/>
      <c r="AG56" s="841"/>
      <c r="AH56" s="234"/>
      <c r="AI56" s="841"/>
      <c r="AJ56" s="841"/>
      <c r="AK56" s="841"/>
      <c r="AL56" s="841"/>
      <c r="AM56" s="841"/>
      <c r="AN56" s="841"/>
      <c r="AO56" s="841"/>
      <c r="AP56" s="234"/>
      <c r="AQ56" s="841"/>
      <c r="AR56" s="841"/>
      <c r="AS56" s="841"/>
      <c r="AT56" s="841"/>
      <c r="AU56" s="841"/>
      <c r="AV56" s="841"/>
      <c r="AW56" s="841"/>
      <c r="AX56" s="234"/>
      <c r="AY56" s="841"/>
      <c r="AZ56" s="841"/>
      <c r="BA56" s="841"/>
      <c r="BB56" s="841"/>
      <c r="BC56" s="841"/>
      <c r="BD56" s="841"/>
      <c r="BE56" s="841"/>
      <c r="BF56" s="234"/>
      <c r="BG56" s="841"/>
      <c r="BH56" s="841"/>
      <c r="BI56" s="841"/>
      <c r="BJ56" s="841"/>
      <c r="BK56" s="841"/>
      <c r="BL56" s="841"/>
      <c r="BM56" s="841"/>
      <c r="BN56" s="234"/>
      <c r="BO56" s="841"/>
      <c r="BP56" s="841"/>
      <c r="BQ56" s="841"/>
      <c r="BR56" s="841"/>
      <c r="BS56" s="841"/>
      <c r="BT56" s="841"/>
      <c r="BU56" s="841"/>
    </row>
    <row r="57" spans="1:73" s="161" customFormat="1" ht="19.5" customHeight="1">
      <c r="A57" s="256">
        <v>2002</v>
      </c>
      <c r="B57" s="166" t="s">
        <v>708</v>
      </c>
      <c r="C57" s="998">
        <v>1224</v>
      </c>
      <c r="D57" s="999"/>
      <c r="E57" s="999"/>
      <c r="F57" s="999"/>
      <c r="G57" s="999"/>
      <c r="H57" s="999"/>
      <c r="I57" s="999"/>
      <c r="J57" s="234"/>
      <c r="K57" s="841">
        <v>478</v>
      </c>
      <c r="L57" s="841"/>
      <c r="M57" s="841"/>
      <c r="N57" s="841"/>
      <c r="O57" s="841"/>
      <c r="P57" s="841"/>
      <c r="Q57" s="841"/>
      <c r="R57" s="234"/>
      <c r="S57" s="841">
        <v>677</v>
      </c>
      <c r="T57" s="841"/>
      <c r="U57" s="841"/>
      <c r="V57" s="841"/>
      <c r="W57" s="841"/>
      <c r="X57" s="841"/>
      <c r="Y57" s="841"/>
      <c r="Z57" s="234"/>
      <c r="AA57" s="841">
        <v>14</v>
      </c>
      <c r="AB57" s="841"/>
      <c r="AC57" s="841"/>
      <c r="AD57" s="841"/>
      <c r="AE57" s="841"/>
      <c r="AF57" s="841"/>
      <c r="AG57" s="841"/>
      <c r="AH57" s="234"/>
      <c r="AI57" s="841">
        <v>8</v>
      </c>
      <c r="AJ57" s="841"/>
      <c r="AK57" s="841"/>
      <c r="AL57" s="841"/>
      <c r="AM57" s="841"/>
      <c r="AN57" s="841"/>
      <c r="AO57" s="841"/>
      <c r="AP57" s="234"/>
      <c r="AQ57" s="841">
        <v>33</v>
      </c>
      <c r="AR57" s="841"/>
      <c r="AS57" s="841"/>
      <c r="AT57" s="841"/>
      <c r="AU57" s="841"/>
      <c r="AV57" s="841"/>
      <c r="AW57" s="841"/>
      <c r="AX57" s="234"/>
      <c r="AY57" s="841">
        <v>9</v>
      </c>
      <c r="AZ57" s="841"/>
      <c r="BA57" s="841"/>
      <c r="BB57" s="841"/>
      <c r="BC57" s="841"/>
      <c r="BD57" s="841"/>
      <c r="BE57" s="841"/>
      <c r="BF57" s="234"/>
      <c r="BG57" s="841">
        <v>0</v>
      </c>
      <c r="BH57" s="841"/>
      <c r="BI57" s="841"/>
      <c r="BJ57" s="841"/>
      <c r="BK57" s="841"/>
      <c r="BL57" s="841"/>
      <c r="BM57" s="841"/>
      <c r="BN57" s="234"/>
      <c r="BO57" s="998">
        <f>C57-SUM(K57:BM57)</f>
        <v>5</v>
      </c>
      <c r="BP57" s="999"/>
      <c r="BQ57" s="999"/>
      <c r="BR57" s="999"/>
      <c r="BS57" s="999"/>
      <c r="BT57" s="999"/>
      <c r="BU57" s="999"/>
    </row>
    <row r="58" spans="1:73" s="161" customFormat="1" ht="19.5" customHeight="1">
      <c r="A58" s="256"/>
      <c r="B58" s="78" t="s">
        <v>709</v>
      </c>
      <c r="C58" s="998">
        <v>1275</v>
      </c>
      <c r="D58" s="999"/>
      <c r="E58" s="999"/>
      <c r="F58" s="999"/>
      <c r="G58" s="999"/>
      <c r="H58" s="999"/>
      <c r="I58" s="999"/>
      <c r="J58" s="234"/>
      <c r="K58" s="841">
        <v>473</v>
      </c>
      <c r="L58" s="841"/>
      <c r="M58" s="841"/>
      <c r="N58" s="841"/>
      <c r="O58" s="841"/>
      <c r="P58" s="841"/>
      <c r="Q58" s="841"/>
      <c r="R58" s="234"/>
      <c r="S58" s="841">
        <v>734</v>
      </c>
      <c r="T58" s="841"/>
      <c r="U58" s="841"/>
      <c r="V58" s="841"/>
      <c r="W58" s="841"/>
      <c r="X58" s="841"/>
      <c r="Y58" s="841"/>
      <c r="Z58" s="234"/>
      <c r="AA58" s="841">
        <v>5</v>
      </c>
      <c r="AB58" s="841"/>
      <c r="AC58" s="841"/>
      <c r="AD58" s="841"/>
      <c r="AE58" s="841"/>
      <c r="AF58" s="841"/>
      <c r="AG58" s="841"/>
      <c r="AH58" s="234"/>
      <c r="AI58" s="841">
        <v>9</v>
      </c>
      <c r="AJ58" s="841"/>
      <c r="AK58" s="841"/>
      <c r="AL58" s="841"/>
      <c r="AM58" s="841"/>
      <c r="AN58" s="841"/>
      <c r="AO58" s="841"/>
      <c r="AP58" s="234"/>
      <c r="AQ58" s="841">
        <v>37</v>
      </c>
      <c r="AR58" s="841"/>
      <c r="AS58" s="841"/>
      <c r="AT58" s="841"/>
      <c r="AU58" s="841"/>
      <c r="AV58" s="841"/>
      <c r="AW58" s="841"/>
      <c r="AX58" s="234"/>
      <c r="AY58" s="841">
        <v>8</v>
      </c>
      <c r="AZ58" s="841"/>
      <c r="BA58" s="841"/>
      <c r="BB58" s="841"/>
      <c r="BC58" s="841"/>
      <c r="BD58" s="841"/>
      <c r="BE58" s="841"/>
      <c r="BF58" s="234"/>
      <c r="BG58" s="841">
        <v>0</v>
      </c>
      <c r="BH58" s="841"/>
      <c r="BI58" s="841"/>
      <c r="BJ58" s="841"/>
      <c r="BK58" s="841"/>
      <c r="BL58" s="841"/>
      <c r="BM58" s="841"/>
      <c r="BN58" s="234"/>
      <c r="BO58" s="998">
        <f>C58-SUM(K58:BM58)</f>
        <v>9</v>
      </c>
      <c r="BP58" s="999"/>
      <c r="BQ58" s="999"/>
      <c r="BR58" s="999"/>
      <c r="BS58" s="999"/>
      <c r="BT58" s="999"/>
      <c r="BU58" s="999"/>
    </row>
    <row r="59" spans="1:73" s="161" customFormat="1" ht="19.5" customHeight="1">
      <c r="A59" s="256"/>
      <c r="B59" s="78" t="s">
        <v>710</v>
      </c>
      <c r="C59" s="998">
        <v>1339</v>
      </c>
      <c r="D59" s="999"/>
      <c r="E59" s="999"/>
      <c r="F59" s="999"/>
      <c r="G59" s="999"/>
      <c r="H59" s="999"/>
      <c r="I59" s="999"/>
      <c r="J59" s="234"/>
      <c r="K59" s="841">
        <v>468</v>
      </c>
      <c r="L59" s="841"/>
      <c r="M59" s="841"/>
      <c r="N59" s="841"/>
      <c r="O59" s="841"/>
      <c r="P59" s="841"/>
      <c r="Q59" s="841"/>
      <c r="R59" s="234"/>
      <c r="S59" s="841">
        <v>811</v>
      </c>
      <c r="T59" s="841"/>
      <c r="U59" s="841"/>
      <c r="V59" s="841"/>
      <c r="W59" s="841"/>
      <c r="X59" s="841"/>
      <c r="Y59" s="841"/>
      <c r="Z59" s="234"/>
      <c r="AA59" s="841">
        <v>0</v>
      </c>
      <c r="AB59" s="841"/>
      <c r="AC59" s="841"/>
      <c r="AD59" s="841"/>
      <c r="AE59" s="841"/>
      <c r="AF59" s="841"/>
      <c r="AG59" s="841"/>
      <c r="AH59" s="234"/>
      <c r="AI59" s="841">
        <v>12</v>
      </c>
      <c r="AJ59" s="841"/>
      <c r="AK59" s="841"/>
      <c r="AL59" s="841"/>
      <c r="AM59" s="841"/>
      <c r="AN59" s="841"/>
      <c r="AO59" s="841"/>
      <c r="AP59" s="234"/>
      <c r="AQ59" s="841">
        <v>31</v>
      </c>
      <c r="AR59" s="841"/>
      <c r="AS59" s="841"/>
      <c r="AT59" s="841"/>
      <c r="AU59" s="841"/>
      <c r="AV59" s="841"/>
      <c r="AW59" s="841"/>
      <c r="AX59" s="234"/>
      <c r="AY59" s="841">
        <v>9</v>
      </c>
      <c r="AZ59" s="841"/>
      <c r="BA59" s="841"/>
      <c r="BB59" s="841"/>
      <c r="BC59" s="841"/>
      <c r="BD59" s="841"/>
      <c r="BE59" s="841"/>
      <c r="BF59" s="234"/>
      <c r="BG59" s="841">
        <v>0</v>
      </c>
      <c r="BH59" s="841"/>
      <c r="BI59" s="841"/>
      <c r="BJ59" s="841"/>
      <c r="BK59" s="841"/>
      <c r="BL59" s="841"/>
      <c r="BM59" s="841"/>
      <c r="BN59" s="234"/>
      <c r="BO59" s="998">
        <f>C59-SUM(K59:BM59)</f>
        <v>8</v>
      </c>
      <c r="BP59" s="999"/>
      <c r="BQ59" s="999"/>
      <c r="BR59" s="999"/>
      <c r="BS59" s="999"/>
      <c r="BT59" s="999"/>
      <c r="BU59" s="999"/>
    </row>
    <row r="60" spans="1:73" s="84" customFormat="1" ht="18.75" customHeight="1">
      <c r="A60" s="242"/>
      <c r="B60" s="68" t="s">
        <v>6</v>
      </c>
      <c r="C60" s="998">
        <f>SUM(C57:I59)</f>
        <v>3838</v>
      </c>
      <c r="D60" s="999"/>
      <c r="E60" s="999"/>
      <c r="F60" s="999"/>
      <c r="G60" s="999"/>
      <c r="H60" s="999"/>
      <c r="I60" s="999"/>
      <c r="J60" s="234"/>
      <c r="K60" s="841">
        <f>SUM(K57:Q59)</f>
        <v>1419</v>
      </c>
      <c r="L60" s="841"/>
      <c r="M60" s="841"/>
      <c r="N60" s="841"/>
      <c r="O60" s="841"/>
      <c r="P60" s="841"/>
      <c r="Q60" s="841"/>
      <c r="R60" s="234"/>
      <c r="S60" s="841">
        <f>SUM(S57:Y59)</f>
        <v>2222</v>
      </c>
      <c r="T60" s="841"/>
      <c r="U60" s="841"/>
      <c r="V60" s="841"/>
      <c r="W60" s="841"/>
      <c r="X60" s="841"/>
      <c r="Y60" s="841"/>
      <c r="Z60" s="234"/>
      <c r="AA60" s="841">
        <f>SUM(AA57:AG59)</f>
        <v>19</v>
      </c>
      <c r="AB60" s="841"/>
      <c r="AC60" s="841"/>
      <c r="AD60" s="841"/>
      <c r="AE60" s="841"/>
      <c r="AF60" s="841"/>
      <c r="AG60" s="841"/>
      <c r="AH60" s="234"/>
      <c r="AI60" s="841">
        <f>SUM(AI57:AO59)</f>
        <v>29</v>
      </c>
      <c r="AJ60" s="841"/>
      <c r="AK60" s="841"/>
      <c r="AL60" s="841"/>
      <c r="AM60" s="841"/>
      <c r="AN60" s="841"/>
      <c r="AO60" s="841"/>
      <c r="AP60" s="234"/>
      <c r="AQ60" s="841">
        <f>SUM(AQ57:AW59)</f>
        <v>101</v>
      </c>
      <c r="AR60" s="841"/>
      <c r="AS60" s="841"/>
      <c r="AT60" s="841"/>
      <c r="AU60" s="841"/>
      <c r="AV60" s="841"/>
      <c r="AW60" s="841"/>
      <c r="AX60" s="234"/>
      <c r="AY60" s="841">
        <f>SUM(AY57:BE59)</f>
        <v>26</v>
      </c>
      <c r="AZ60" s="841"/>
      <c r="BA60" s="841"/>
      <c r="BB60" s="841"/>
      <c r="BC60" s="841"/>
      <c r="BD60" s="841"/>
      <c r="BE60" s="841"/>
      <c r="BF60" s="234"/>
      <c r="BG60" s="841">
        <f>SUM(BG57:BM59)</f>
        <v>0</v>
      </c>
      <c r="BH60" s="841"/>
      <c r="BI60" s="841"/>
      <c r="BJ60" s="841"/>
      <c r="BK60" s="841"/>
      <c r="BL60" s="841"/>
      <c r="BM60" s="841"/>
      <c r="BN60" s="234"/>
      <c r="BO60" s="998">
        <f>C60-SUM(K60:BM60)</f>
        <v>22</v>
      </c>
      <c r="BP60" s="999"/>
      <c r="BQ60" s="999"/>
      <c r="BR60" s="999"/>
      <c r="BS60" s="999"/>
      <c r="BT60" s="999"/>
      <c r="BU60" s="999"/>
    </row>
    <row r="61" spans="1:74" s="273" customFormat="1" ht="8.25" customHeight="1">
      <c r="A61" s="257"/>
      <c r="B61" s="247"/>
      <c r="C61" s="1045"/>
      <c r="D61" s="1046"/>
      <c r="E61" s="1046"/>
      <c r="F61" s="1046"/>
      <c r="G61" s="1046"/>
      <c r="H61" s="1046"/>
      <c r="I61" s="1046"/>
      <c r="J61" s="271"/>
      <c r="K61" s="1044"/>
      <c r="L61" s="1044"/>
      <c r="M61" s="1044"/>
      <c r="N61" s="1044"/>
      <c r="O61" s="1044"/>
      <c r="P61" s="1044"/>
      <c r="Q61" s="1044"/>
      <c r="R61" s="271"/>
      <c r="S61" s="1044"/>
      <c r="T61" s="1044"/>
      <c r="U61" s="1044"/>
      <c r="V61" s="1044"/>
      <c r="W61" s="1044"/>
      <c r="X61" s="1044"/>
      <c r="Y61" s="1044"/>
      <c r="Z61" s="271"/>
      <c r="AA61" s="1044"/>
      <c r="AB61" s="1044"/>
      <c r="AC61" s="1044"/>
      <c r="AD61" s="1044"/>
      <c r="AE61" s="1044"/>
      <c r="AF61" s="1044"/>
      <c r="AG61" s="1044"/>
      <c r="AH61" s="271"/>
      <c r="AI61" s="1044"/>
      <c r="AJ61" s="1044"/>
      <c r="AK61" s="1044"/>
      <c r="AL61" s="1044"/>
      <c r="AM61" s="1044"/>
      <c r="AN61" s="1044"/>
      <c r="AO61" s="1044"/>
      <c r="AP61" s="271"/>
      <c r="AQ61" s="1044"/>
      <c r="AR61" s="1044"/>
      <c r="AS61" s="1044"/>
      <c r="AT61" s="1044"/>
      <c r="AU61" s="1044"/>
      <c r="AV61" s="1044"/>
      <c r="AW61" s="1044"/>
      <c r="AX61" s="271"/>
      <c r="AY61" s="1044"/>
      <c r="AZ61" s="1044"/>
      <c r="BA61" s="1044"/>
      <c r="BB61" s="1044"/>
      <c r="BC61" s="1044"/>
      <c r="BD61" s="1044"/>
      <c r="BE61" s="1044"/>
      <c r="BF61" s="271"/>
      <c r="BG61" s="1044"/>
      <c r="BH61" s="1044"/>
      <c r="BI61" s="1044"/>
      <c r="BJ61" s="1044"/>
      <c r="BK61" s="1044"/>
      <c r="BL61" s="1044"/>
      <c r="BM61" s="1044"/>
      <c r="BN61" s="271"/>
      <c r="BO61" s="1044"/>
      <c r="BP61" s="1044"/>
      <c r="BQ61" s="1044"/>
      <c r="BR61" s="1044"/>
      <c r="BS61" s="1044"/>
      <c r="BT61" s="1044"/>
      <c r="BU61" s="1044"/>
      <c r="BV61" s="272"/>
    </row>
    <row r="62" spans="1:2" ht="13.5" customHeight="1">
      <c r="A62" s="274">
        <v>0</v>
      </c>
      <c r="B62" s="275" t="s">
        <v>736</v>
      </c>
    </row>
    <row r="63" spans="1:2" ht="13.5" customHeight="1">
      <c r="A63" s="276"/>
      <c r="B63" s="277" t="s">
        <v>737</v>
      </c>
    </row>
    <row r="64" ht="13.5" customHeight="1">
      <c r="B64" s="277" t="s">
        <v>465</v>
      </c>
    </row>
  </sheetData>
  <mergeCells count="587">
    <mergeCell ref="BO56:BU56"/>
    <mergeCell ref="AI56:AO56"/>
    <mergeCell ref="AQ56:AW56"/>
    <mergeCell ref="AY56:BE56"/>
    <mergeCell ref="BG56:BM56"/>
    <mergeCell ref="C56:I56"/>
    <mergeCell ref="K56:Q56"/>
    <mergeCell ref="S56:Y56"/>
    <mergeCell ref="AA56:AG56"/>
    <mergeCell ref="BO44:BU44"/>
    <mergeCell ref="C57:I57"/>
    <mergeCell ref="K57:Q57"/>
    <mergeCell ref="S57:Y57"/>
    <mergeCell ref="AA57:AG57"/>
    <mergeCell ref="AI57:AO57"/>
    <mergeCell ref="AQ57:AW57"/>
    <mergeCell ref="AY57:BE57"/>
    <mergeCell ref="BG57:BM57"/>
    <mergeCell ref="BO57:BU57"/>
    <mergeCell ref="C44:I44"/>
    <mergeCell ref="K44:Q44"/>
    <mergeCell ref="S44:Y44"/>
    <mergeCell ref="AA44:AG44"/>
    <mergeCell ref="BE31:BK31"/>
    <mergeCell ref="BL31:BM31"/>
    <mergeCell ref="BN31:BT31"/>
    <mergeCell ref="BU31:BV31"/>
    <mergeCell ref="AM31:AS31"/>
    <mergeCell ref="AT31:AU31"/>
    <mergeCell ref="AV31:BB31"/>
    <mergeCell ref="BC31:BD31"/>
    <mergeCell ref="U31:AA31"/>
    <mergeCell ref="AB31:AC31"/>
    <mergeCell ref="AD31:AJ31"/>
    <mergeCell ref="AK31:AL31"/>
    <mergeCell ref="C31:I31"/>
    <mergeCell ref="J31:K31"/>
    <mergeCell ref="L31:R31"/>
    <mergeCell ref="S31:T31"/>
    <mergeCell ref="BE30:BK30"/>
    <mergeCell ref="BL30:BM30"/>
    <mergeCell ref="BN30:BT30"/>
    <mergeCell ref="BU30:BV30"/>
    <mergeCell ref="AM30:AS30"/>
    <mergeCell ref="AT30:AU30"/>
    <mergeCell ref="AV30:BB30"/>
    <mergeCell ref="BC30:BD30"/>
    <mergeCell ref="U30:AA30"/>
    <mergeCell ref="AB30:AC30"/>
    <mergeCell ref="AD30:AJ30"/>
    <mergeCell ref="AK30:AL30"/>
    <mergeCell ref="C30:I30"/>
    <mergeCell ref="J30:K30"/>
    <mergeCell ref="L30:R30"/>
    <mergeCell ref="S30:T30"/>
    <mergeCell ref="BE18:BK18"/>
    <mergeCell ref="BL18:BM18"/>
    <mergeCell ref="BN18:BT18"/>
    <mergeCell ref="BU18:BV18"/>
    <mergeCell ref="AM18:AS18"/>
    <mergeCell ref="AT18:AU18"/>
    <mergeCell ref="AV18:BB18"/>
    <mergeCell ref="BC18:BD18"/>
    <mergeCell ref="U18:AA18"/>
    <mergeCell ref="AB18:AC18"/>
    <mergeCell ref="AD18:AJ18"/>
    <mergeCell ref="AK18:AL18"/>
    <mergeCell ref="C18:I18"/>
    <mergeCell ref="J18:K18"/>
    <mergeCell ref="L18:R18"/>
    <mergeCell ref="S18:T18"/>
    <mergeCell ref="BO54:BU54"/>
    <mergeCell ref="C55:I55"/>
    <mergeCell ref="K55:Q55"/>
    <mergeCell ref="S55:Y55"/>
    <mergeCell ref="AA55:AG55"/>
    <mergeCell ref="BO55:BU55"/>
    <mergeCell ref="AI55:AO55"/>
    <mergeCell ref="AQ55:AW55"/>
    <mergeCell ref="AY55:BE55"/>
    <mergeCell ref="BG55:BM55"/>
    <mergeCell ref="AI54:AO54"/>
    <mergeCell ref="AQ54:AW54"/>
    <mergeCell ref="AY54:BE54"/>
    <mergeCell ref="BG54:BM54"/>
    <mergeCell ref="C54:I54"/>
    <mergeCell ref="K54:Q54"/>
    <mergeCell ref="S54:Y54"/>
    <mergeCell ref="AA54:AG54"/>
    <mergeCell ref="BO52:BU52"/>
    <mergeCell ref="C53:I53"/>
    <mergeCell ref="K53:Q53"/>
    <mergeCell ref="S53:Y53"/>
    <mergeCell ref="AA53:AG53"/>
    <mergeCell ref="AI53:AO53"/>
    <mergeCell ref="AQ53:AW53"/>
    <mergeCell ref="AY53:BE53"/>
    <mergeCell ref="BG53:BM53"/>
    <mergeCell ref="BO53:BU53"/>
    <mergeCell ref="AI52:AO52"/>
    <mergeCell ref="AQ52:AW52"/>
    <mergeCell ref="AY52:BE52"/>
    <mergeCell ref="BG52:BM52"/>
    <mergeCell ref="C52:I52"/>
    <mergeCell ref="K52:Q52"/>
    <mergeCell ref="S52:Y52"/>
    <mergeCell ref="AA52:AG52"/>
    <mergeCell ref="BO50:BU50"/>
    <mergeCell ref="C51:I51"/>
    <mergeCell ref="K51:Q51"/>
    <mergeCell ref="S51:Y51"/>
    <mergeCell ref="AA51:AG51"/>
    <mergeCell ref="AI51:AO51"/>
    <mergeCell ref="AQ51:AW51"/>
    <mergeCell ref="AY51:BE51"/>
    <mergeCell ref="BG51:BM51"/>
    <mergeCell ref="BO51:BU51"/>
    <mergeCell ref="AI50:AO50"/>
    <mergeCell ref="AQ50:AW50"/>
    <mergeCell ref="AY50:BE50"/>
    <mergeCell ref="BG50:BM50"/>
    <mergeCell ref="C50:I50"/>
    <mergeCell ref="K50:Q50"/>
    <mergeCell ref="S50:Y50"/>
    <mergeCell ref="AA50:AG50"/>
    <mergeCell ref="BO48:BU48"/>
    <mergeCell ref="C49:I49"/>
    <mergeCell ref="K49:Q49"/>
    <mergeCell ref="S49:Y49"/>
    <mergeCell ref="AA49:AG49"/>
    <mergeCell ref="AI49:AO49"/>
    <mergeCell ref="AQ49:AW49"/>
    <mergeCell ref="AY49:BE49"/>
    <mergeCell ref="BG49:BM49"/>
    <mergeCell ref="BO49:BU49"/>
    <mergeCell ref="AI48:AO48"/>
    <mergeCell ref="AQ48:AW48"/>
    <mergeCell ref="AY48:BE48"/>
    <mergeCell ref="BG48:BM48"/>
    <mergeCell ref="C48:I48"/>
    <mergeCell ref="K48:Q48"/>
    <mergeCell ref="S48:Y48"/>
    <mergeCell ref="AA48:AG48"/>
    <mergeCell ref="AQ47:AW47"/>
    <mergeCell ref="AY47:BE47"/>
    <mergeCell ref="BG47:BM47"/>
    <mergeCell ref="BO47:BU47"/>
    <mergeCell ref="BO61:BU61"/>
    <mergeCell ref="K61:Q61"/>
    <mergeCell ref="S61:Y61"/>
    <mergeCell ref="AA61:AG61"/>
    <mergeCell ref="AI61:AO61"/>
    <mergeCell ref="C45:I45"/>
    <mergeCell ref="AQ61:AW61"/>
    <mergeCell ref="AY61:BE61"/>
    <mergeCell ref="BG61:BM61"/>
    <mergeCell ref="C61:I61"/>
    <mergeCell ref="BG45:BM45"/>
    <mergeCell ref="S45:Y45"/>
    <mergeCell ref="AA45:AG45"/>
    <mergeCell ref="K45:Q45"/>
    <mergeCell ref="BG46:BM46"/>
    <mergeCell ref="BO45:BU45"/>
    <mergeCell ref="AI45:AO45"/>
    <mergeCell ref="AQ45:AW45"/>
    <mergeCell ref="AY45:BE45"/>
    <mergeCell ref="S42:Y42"/>
    <mergeCell ref="AA42:AG42"/>
    <mergeCell ref="AI43:AO43"/>
    <mergeCell ref="AQ43:AW43"/>
    <mergeCell ref="AI44:AO44"/>
    <mergeCell ref="BG42:BM42"/>
    <mergeCell ref="BO42:BU42"/>
    <mergeCell ref="AI42:AO42"/>
    <mergeCell ref="AQ42:AW42"/>
    <mergeCell ref="AY42:BE42"/>
    <mergeCell ref="AY43:BE43"/>
    <mergeCell ref="AQ44:AW44"/>
    <mergeCell ref="AY44:BE44"/>
    <mergeCell ref="BG44:BM44"/>
    <mergeCell ref="C42:I42"/>
    <mergeCell ref="K42:Q42"/>
    <mergeCell ref="BE36:BK36"/>
    <mergeCell ref="BL36:BM36"/>
    <mergeCell ref="U36:AA36"/>
    <mergeCell ref="AB36:AC36"/>
    <mergeCell ref="AD36:AJ36"/>
    <mergeCell ref="AK36:AL36"/>
    <mergeCell ref="C36:I36"/>
    <mergeCell ref="J36:K36"/>
    <mergeCell ref="BN36:BT36"/>
    <mergeCell ref="BU36:BV36"/>
    <mergeCell ref="AM36:AS36"/>
    <mergeCell ref="AT36:AU36"/>
    <mergeCell ref="AV36:BB36"/>
    <mergeCell ref="BC36:BD36"/>
    <mergeCell ref="L36:R36"/>
    <mergeCell ref="S36:T36"/>
    <mergeCell ref="BE35:BK35"/>
    <mergeCell ref="BL35:BM35"/>
    <mergeCell ref="U35:AA35"/>
    <mergeCell ref="AB35:AC35"/>
    <mergeCell ref="AD35:AJ35"/>
    <mergeCell ref="AK35:AL35"/>
    <mergeCell ref="L35:R35"/>
    <mergeCell ref="S35:T35"/>
    <mergeCell ref="BN35:BT35"/>
    <mergeCell ref="BU35:BV35"/>
    <mergeCell ref="AM35:AS35"/>
    <mergeCell ref="AT35:AU35"/>
    <mergeCell ref="AV35:BB35"/>
    <mergeCell ref="BC35:BD35"/>
    <mergeCell ref="C35:I35"/>
    <mergeCell ref="J35:K35"/>
    <mergeCell ref="J17:K17"/>
    <mergeCell ref="BE16:BK16"/>
    <mergeCell ref="U16:AA16"/>
    <mergeCell ref="AB16:AC16"/>
    <mergeCell ref="AD16:AJ16"/>
    <mergeCell ref="AK16:AL16"/>
    <mergeCell ref="C16:I16"/>
    <mergeCell ref="J16:K16"/>
    <mergeCell ref="BL16:BM16"/>
    <mergeCell ref="BN16:BT16"/>
    <mergeCell ref="BU16:BV16"/>
    <mergeCell ref="AM16:AS16"/>
    <mergeCell ref="AT16:AU16"/>
    <mergeCell ref="AV16:BB16"/>
    <mergeCell ref="BC16:BD16"/>
    <mergeCell ref="L16:R16"/>
    <mergeCell ref="S16:T16"/>
    <mergeCell ref="BE19:BK19"/>
    <mergeCell ref="BL19:BM19"/>
    <mergeCell ref="U19:AA19"/>
    <mergeCell ref="AB19:AC19"/>
    <mergeCell ref="AD19:AJ19"/>
    <mergeCell ref="AK19:AL19"/>
    <mergeCell ref="BE17:BK17"/>
    <mergeCell ref="BL17:BM17"/>
    <mergeCell ref="BN19:BT19"/>
    <mergeCell ref="BU19:BV19"/>
    <mergeCell ref="AM19:AS19"/>
    <mergeCell ref="AT19:AU19"/>
    <mergeCell ref="AV19:BB19"/>
    <mergeCell ref="BC19:BD19"/>
    <mergeCell ref="C19:I19"/>
    <mergeCell ref="J19:K19"/>
    <mergeCell ref="L19:R19"/>
    <mergeCell ref="S19:T19"/>
    <mergeCell ref="BE29:BK29"/>
    <mergeCell ref="BL29:BM29"/>
    <mergeCell ref="BN29:BT29"/>
    <mergeCell ref="BU29:BV29"/>
    <mergeCell ref="AM29:AS29"/>
    <mergeCell ref="AT29:AU29"/>
    <mergeCell ref="AV29:BB29"/>
    <mergeCell ref="BC29:BD29"/>
    <mergeCell ref="U29:AA29"/>
    <mergeCell ref="AB29:AC29"/>
    <mergeCell ref="AD29:AJ29"/>
    <mergeCell ref="AK29:AL29"/>
    <mergeCell ref="C29:I29"/>
    <mergeCell ref="J29:K29"/>
    <mergeCell ref="L29:R29"/>
    <mergeCell ref="S29:T29"/>
    <mergeCell ref="BE28:BK28"/>
    <mergeCell ref="BL28:BM28"/>
    <mergeCell ref="BN28:BT28"/>
    <mergeCell ref="BU28:BV28"/>
    <mergeCell ref="AM28:AS28"/>
    <mergeCell ref="AT28:AU28"/>
    <mergeCell ref="AV28:BB28"/>
    <mergeCell ref="BC28:BD28"/>
    <mergeCell ref="U28:AA28"/>
    <mergeCell ref="AB28:AC28"/>
    <mergeCell ref="AD28:AJ28"/>
    <mergeCell ref="AK28:AL28"/>
    <mergeCell ref="C28:I28"/>
    <mergeCell ref="J28:K28"/>
    <mergeCell ref="L28:R28"/>
    <mergeCell ref="S28:T28"/>
    <mergeCell ref="BE27:BK27"/>
    <mergeCell ref="BL27:BM27"/>
    <mergeCell ref="BN27:BT27"/>
    <mergeCell ref="BU27:BV27"/>
    <mergeCell ref="AM27:AS27"/>
    <mergeCell ref="AT27:AU27"/>
    <mergeCell ref="AV27:BB27"/>
    <mergeCell ref="BC27:BD27"/>
    <mergeCell ref="U27:AA27"/>
    <mergeCell ref="AB27:AC27"/>
    <mergeCell ref="AD27:AJ27"/>
    <mergeCell ref="AK27:AL27"/>
    <mergeCell ref="C27:I27"/>
    <mergeCell ref="J27:K27"/>
    <mergeCell ref="L27:R27"/>
    <mergeCell ref="S27:T27"/>
    <mergeCell ref="BE26:BK26"/>
    <mergeCell ref="BL26:BM26"/>
    <mergeCell ref="BN26:BT26"/>
    <mergeCell ref="BU26:BV26"/>
    <mergeCell ref="AM26:AS26"/>
    <mergeCell ref="AT26:AU26"/>
    <mergeCell ref="AV26:BB26"/>
    <mergeCell ref="BC26:BD26"/>
    <mergeCell ref="U26:AA26"/>
    <mergeCell ref="AB26:AC26"/>
    <mergeCell ref="AD26:AJ26"/>
    <mergeCell ref="AK26:AL26"/>
    <mergeCell ref="C26:I26"/>
    <mergeCell ref="J26:K26"/>
    <mergeCell ref="L26:R26"/>
    <mergeCell ref="S26:T26"/>
    <mergeCell ref="BE25:BK25"/>
    <mergeCell ref="BL25:BM25"/>
    <mergeCell ref="BN25:BT25"/>
    <mergeCell ref="BU25:BV25"/>
    <mergeCell ref="AM25:AS25"/>
    <mergeCell ref="AT25:AU25"/>
    <mergeCell ref="AV25:BB25"/>
    <mergeCell ref="BC25:BD25"/>
    <mergeCell ref="U25:AA25"/>
    <mergeCell ref="AB25:AC25"/>
    <mergeCell ref="AD25:AJ25"/>
    <mergeCell ref="AK25:AL25"/>
    <mergeCell ref="C25:I25"/>
    <mergeCell ref="J25:K25"/>
    <mergeCell ref="L25:R25"/>
    <mergeCell ref="S25:T25"/>
    <mergeCell ref="BE24:BK24"/>
    <mergeCell ref="BL24:BM24"/>
    <mergeCell ref="BN24:BT24"/>
    <mergeCell ref="BU24:BV24"/>
    <mergeCell ref="AM24:AS24"/>
    <mergeCell ref="AT24:AU24"/>
    <mergeCell ref="AV24:BB24"/>
    <mergeCell ref="BC24:BD24"/>
    <mergeCell ref="U24:AA24"/>
    <mergeCell ref="AB24:AC24"/>
    <mergeCell ref="AD24:AJ24"/>
    <mergeCell ref="AK24:AL24"/>
    <mergeCell ref="C24:I24"/>
    <mergeCell ref="J24:K24"/>
    <mergeCell ref="L24:R24"/>
    <mergeCell ref="S24:T24"/>
    <mergeCell ref="BE23:BK23"/>
    <mergeCell ref="BL23:BM23"/>
    <mergeCell ref="BN23:BT23"/>
    <mergeCell ref="BU23:BV23"/>
    <mergeCell ref="AM23:AS23"/>
    <mergeCell ref="AT23:AU23"/>
    <mergeCell ref="AV23:BB23"/>
    <mergeCell ref="BC23:BD23"/>
    <mergeCell ref="U23:AA23"/>
    <mergeCell ref="AB23:AC23"/>
    <mergeCell ref="AD23:AJ23"/>
    <mergeCell ref="AK23:AL23"/>
    <mergeCell ref="C23:I23"/>
    <mergeCell ref="J23:K23"/>
    <mergeCell ref="L23:R23"/>
    <mergeCell ref="S23:T23"/>
    <mergeCell ref="BE22:BK22"/>
    <mergeCell ref="BL22:BM22"/>
    <mergeCell ref="BN22:BT22"/>
    <mergeCell ref="BU22:BV22"/>
    <mergeCell ref="AM22:AS22"/>
    <mergeCell ref="AT22:AU22"/>
    <mergeCell ref="AV22:BB22"/>
    <mergeCell ref="BC22:BD22"/>
    <mergeCell ref="U22:AA22"/>
    <mergeCell ref="AB22:AC22"/>
    <mergeCell ref="AD22:AJ22"/>
    <mergeCell ref="AK22:AL22"/>
    <mergeCell ref="C22:I22"/>
    <mergeCell ref="J22:K22"/>
    <mergeCell ref="L22:R22"/>
    <mergeCell ref="S22:T22"/>
    <mergeCell ref="AM21:AS21"/>
    <mergeCell ref="AT21:AU21"/>
    <mergeCell ref="AV21:BB21"/>
    <mergeCell ref="BC21:BD21"/>
    <mergeCell ref="U21:AA21"/>
    <mergeCell ref="AB21:AC21"/>
    <mergeCell ref="AD21:AJ21"/>
    <mergeCell ref="AK21:AL21"/>
    <mergeCell ref="C21:I21"/>
    <mergeCell ref="J21:K21"/>
    <mergeCell ref="L21:R21"/>
    <mergeCell ref="S21:T21"/>
    <mergeCell ref="BN14:BV14"/>
    <mergeCell ref="A11:B14"/>
    <mergeCell ref="AD14:AL14"/>
    <mergeCell ref="AM14:AU14"/>
    <mergeCell ref="AV14:BD14"/>
    <mergeCell ref="BE14:BM14"/>
    <mergeCell ref="C14:K14"/>
    <mergeCell ref="L14:T14"/>
    <mergeCell ref="U14:AC14"/>
    <mergeCell ref="AM13:AU13"/>
    <mergeCell ref="A37:B40"/>
    <mergeCell ref="AI40:AP40"/>
    <mergeCell ref="AQ40:AX40"/>
    <mergeCell ref="AY40:BF40"/>
    <mergeCell ref="C40:J40"/>
    <mergeCell ref="S40:Z40"/>
    <mergeCell ref="AI39:AP39"/>
    <mergeCell ref="AQ39:AX39"/>
    <mergeCell ref="AY39:BF39"/>
    <mergeCell ref="C37:BV37"/>
    <mergeCell ref="BO40:BV40"/>
    <mergeCell ref="AA40:AH40"/>
    <mergeCell ref="K40:R40"/>
    <mergeCell ref="BG40:BN40"/>
    <mergeCell ref="BO46:BU46"/>
    <mergeCell ref="BO43:BU43"/>
    <mergeCell ref="BG43:BM43"/>
    <mergeCell ref="C43:I43"/>
    <mergeCell ref="K43:Q43"/>
    <mergeCell ref="S43:Y43"/>
    <mergeCell ref="AA43:AG43"/>
    <mergeCell ref="S46:Y46"/>
    <mergeCell ref="AA46:AG46"/>
    <mergeCell ref="AQ46:AW46"/>
    <mergeCell ref="BO41:BV41"/>
    <mergeCell ref="BO39:BV39"/>
    <mergeCell ref="A41:B41"/>
    <mergeCell ref="C41:J41"/>
    <mergeCell ref="K41:R41"/>
    <mergeCell ref="S41:Z41"/>
    <mergeCell ref="AA41:AH41"/>
    <mergeCell ref="AI41:AP41"/>
    <mergeCell ref="AQ41:AX41"/>
    <mergeCell ref="AY41:BF41"/>
    <mergeCell ref="BG41:BN41"/>
    <mergeCell ref="BG39:BN39"/>
    <mergeCell ref="C39:J39"/>
    <mergeCell ref="K39:R39"/>
    <mergeCell ref="S39:Z39"/>
    <mergeCell ref="AA39:AH39"/>
    <mergeCell ref="C38:J38"/>
    <mergeCell ref="K38:R38"/>
    <mergeCell ref="S38:Z38"/>
    <mergeCell ref="AA38:AH38"/>
    <mergeCell ref="AI38:AP38"/>
    <mergeCell ref="AQ38:AX38"/>
    <mergeCell ref="AY38:BF38"/>
    <mergeCell ref="BG38:BN38"/>
    <mergeCell ref="BE20:BK20"/>
    <mergeCell ref="BL20:BM20"/>
    <mergeCell ref="BU20:BV20"/>
    <mergeCell ref="BE21:BK21"/>
    <mergeCell ref="BL21:BM21"/>
    <mergeCell ref="BN21:BT21"/>
    <mergeCell ref="BU21:BV21"/>
    <mergeCell ref="AM17:AS17"/>
    <mergeCell ref="AT17:AU17"/>
    <mergeCell ref="AV17:BB17"/>
    <mergeCell ref="BC17:BD17"/>
    <mergeCell ref="C17:I17"/>
    <mergeCell ref="L17:R17"/>
    <mergeCell ref="S17:T17"/>
    <mergeCell ref="U17:AA17"/>
    <mergeCell ref="AB17:AC17"/>
    <mergeCell ref="AD17:AJ17"/>
    <mergeCell ref="AK17:AL17"/>
    <mergeCell ref="BN15:BV15"/>
    <mergeCell ref="AD15:AL15"/>
    <mergeCell ref="AM15:AU15"/>
    <mergeCell ref="AV15:BD15"/>
    <mergeCell ref="BE15:BM15"/>
    <mergeCell ref="BN17:BT17"/>
    <mergeCell ref="BU17:BV17"/>
    <mergeCell ref="A15:B15"/>
    <mergeCell ref="C15:K15"/>
    <mergeCell ref="L15:T15"/>
    <mergeCell ref="U15:AC15"/>
    <mergeCell ref="AV13:BD13"/>
    <mergeCell ref="BE13:BM13"/>
    <mergeCell ref="BN13:BV13"/>
    <mergeCell ref="C13:K13"/>
    <mergeCell ref="L13:T13"/>
    <mergeCell ref="U13:AC13"/>
    <mergeCell ref="AD13:AL13"/>
    <mergeCell ref="C11:BV11"/>
    <mergeCell ref="C12:K12"/>
    <mergeCell ref="L12:T12"/>
    <mergeCell ref="U12:AC12"/>
    <mergeCell ref="AD12:AL12"/>
    <mergeCell ref="AM12:AU12"/>
    <mergeCell ref="AV12:BD12"/>
    <mergeCell ref="BE12:BM12"/>
    <mergeCell ref="BN12:BV12"/>
    <mergeCell ref="AM20:AS20"/>
    <mergeCell ref="C20:I20"/>
    <mergeCell ref="J20:K20"/>
    <mergeCell ref="L20:R20"/>
    <mergeCell ref="S20:T20"/>
    <mergeCell ref="U20:AA20"/>
    <mergeCell ref="AB20:AC20"/>
    <mergeCell ref="AD20:AJ20"/>
    <mergeCell ref="AK20:AL20"/>
    <mergeCell ref="AY46:BE46"/>
    <mergeCell ref="BN20:BT20"/>
    <mergeCell ref="AT20:AU20"/>
    <mergeCell ref="AV20:BB20"/>
    <mergeCell ref="BC20:BD20"/>
    <mergeCell ref="BO38:BV38"/>
    <mergeCell ref="AT32:AU32"/>
    <mergeCell ref="AV32:BB32"/>
    <mergeCell ref="BC32:BD32"/>
    <mergeCell ref="BE32:BK32"/>
    <mergeCell ref="AQ58:AW58"/>
    <mergeCell ref="AY58:BE58"/>
    <mergeCell ref="BG58:BM58"/>
    <mergeCell ref="C58:I58"/>
    <mergeCell ref="K58:Q58"/>
    <mergeCell ref="S58:Y58"/>
    <mergeCell ref="AA58:AG58"/>
    <mergeCell ref="BO58:BU58"/>
    <mergeCell ref="C32:I32"/>
    <mergeCell ref="J32:K32"/>
    <mergeCell ref="L32:R32"/>
    <mergeCell ref="S32:T32"/>
    <mergeCell ref="U32:AA32"/>
    <mergeCell ref="AB32:AC32"/>
    <mergeCell ref="AD32:AJ32"/>
    <mergeCell ref="AK32:AL32"/>
    <mergeCell ref="AM32:AS32"/>
    <mergeCell ref="BL32:BM32"/>
    <mergeCell ref="BN32:BT32"/>
    <mergeCell ref="AQ59:AW59"/>
    <mergeCell ref="AY59:BE59"/>
    <mergeCell ref="BG59:BM59"/>
    <mergeCell ref="BO59:BU59"/>
    <mergeCell ref="AM34:AS34"/>
    <mergeCell ref="AT34:AU34"/>
    <mergeCell ref="AV34:BB34"/>
    <mergeCell ref="BC34:BD34"/>
    <mergeCell ref="AI59:AO59"/>
    <mergeCell ref="AI58:AO58"/>
    <mergeCell ref="AI46:AO46"/>
    <mergeCell ref="C46:I46"/>
    <mergeCell ref="K46:Q46"/>
    <mergeCell ref="C47:I47"/>
    <mergeCell ref="K47:Q47"/>
    <mergeCell ref="S47:Y47"/>
    <mergeCell ref="AA47:AG47"/>
    <mergeCell ref="AI47:AO47"/>
    <mergeCell ref="C59:I59"/>
    <mergeCell ref="K59:Q59"/>
    <mergeCell ref="S59:Y59"/>
    <mergeCell ref="AA59:AG59"/>
    <mergeCell ref="BN34:BT34"/>
    <mergeCell ref="C33:I33"/>
    <mergeCell ref="J33:K33"/>
    <mergeCell ref="L33:R33"/>
    <mergeCell ref="S33:T33"/>
    <mergeCell ref="U33:AA33"/>
    <mergeCell ref="AB33:AC33"/>
    <mergeCell ref="AD33:AJ33"/>
    <mergeCell ref="AK34:AL34"/>
    <mergeCell ref="BN33:BT33"/>
    <mergeCell ref="AK33:AL33"/>
    <mergeCell ref="AM33:AS33"/>
    <mergeCell ref="AT33:AU33"/>
    <mergeCell ref="AV33:BB33"/>
    <mergeCell ref="S34:T34"/>
    <mergeCell ref="BC33:BD33"/>
    <mergeCell ref="BE33:BK33"/>
    <mergeCell ref="BL33:BM33"/>
    <mergeCell ref="BE34:BK34"/>
    <mergeCell ref="BL34:BM34"/>
    <mergeCell ref="U34:AA34"/>
    <mergeCell ref="AB34:AC34"/>
    <mergeCell ref="AD34:AJ34"/>
    <mergeCell ref="C60:I60"/>
    <mergeCell ref="K60:Q60"/>
    <mergeCell ref="S60:Y60"/>
    <mergeCell ref="AA60:AG60"/>
    <mergeCell ref="C34:I34"/>
    <mergeCell ref="J34:K34"/>
    <mergeCell ref="L34:R34"/>
    <mergeCell ref="BO60:BU60"/>
    <mergeCell ref="AI60:AO60"/>
    <mergeCell ref="AQ60:AW60"/>
    <mergeCell ref="AY60:BE60"/>
    <mergeCell ref="BG60:BM60"/>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BW67"/>
  <sheetViews>
    <sheetView zoomScale="74" zoomScaleNormal="74" workbookViewId="0" topLeftCell="A81">
      <selection activeCell="B140" sqref="B140"/>
    </sheetView>
  </sheetViews>
  <sheetFormatPr defaultColWidth="9.00390625" defaultRowHeight="16.5"/>
  <cols>
    <col min="1" max="1" width="5.50390625" style="203" customWidth="1"/>
    <col min="2" max="2" width="27.25390625" style="204" customWidth="1"/>
    <col min="3" max="24" width="1.37890625" style="205" customWidth="1"/>
    <col min="25" max="25" width="1.00390625" style="205" customWidth="1"/>
    <col min="26" max="26" width="1.37890625" style="205" customWidth="1"/>
    <col min="27" max="27" width="1.25" style="205" customWidth="1"/>
    <col min="28" max="29" width="1.37890625" style="205" customWidth="1"/>
    <col min="30" max="64" width="1.25" style="205" customWidth="1"/>
    <col min="65" max="65" width="1.37890625" style="205" customWidth="1"/>
    <col min="66" max="73" width="1.25" style="205" customWidth="1"/>
    <col min="74" max="74" width="1.25" style="197" customWidth="1"/>
    <col min="75" max="16384" width="1.625" style="205" customWidth="1"/>
  </cols>
  <sheetData>
    <row r="1" s="197" customFormat="1" ht="16.5" customHeight="1">
      <c r="B1" s="198"/>
    </row>
    <row r="2" spans="1:74" s="197" customFormat="1" ht="20.25">
      <c r="A2" s="236" t="s">
        <v>905</v>
      </c>
      <c r="B2" s="198"/>
      <c r="C2" s="199"/>
      <c r="M2" s="200"/>
      <c r="BV2" s="252" t="s">
        <v>786</v>
      </c>
    </row>
    <row r="3" spans="1:74" s="197" customFormat="1" ht="16.5">
      <c r="A3" s="58" t="s">
        <v>906</v>
      </c>
      <c r="B3" s="198"/>
      <c r="BV3" s="253" t="s">
        <v>207</v>
      </c>
    </row>
    <row r="4" spans="1:74" s="197" customFormat="1" ht="16.5" customHeight="1">
      <c r="A4" s="104" t="s">
        <v>907</v>
      </c>
      <c r="B4" s="142"/>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596" t="s">
        <v>781</v>
      </c>
    </row>
    <row r="5" spans="1:2" s="197" customFormat="1" ht="18" customHeight="1">
      <c r="A5" s="202"/>
      <c r="B5" s="198"/>
    </row>
    <row r="7" spans="1:74" s="206" customFormat="1" ht="18.75">
      <c r="A7" s="135" t="s">
        <v>790</v>
      </c>
      <c r="B7" s="7" t="s">
        <v>791</v>
      </c>
      <c r="BV7" s="207"/>
    </row>
    <row r="8" spans="1:74" s="206" customFormat="1" ht="18.75">
      <c r="A8" s="80" t="s">
        <v>745</v>
      </c>
      <c r="B8" s="9" t="s">
        <v>792</v>
      </c>
      <c r="BV8" s="207"/>
    </row>
    <row r="9" spans="1:74" s="206" customFormat="1" ht="18.75">
      <c r="A9" s="80"/>
      <c r="B9" s="9" t="s">
        <v>208</v>
      </c>
      <c r="BV9" s="207"/>
    </row>
    <row r="10" spans="1:74" ht="19.5" customHeight="1">
      <c r="A10" s="208"/>
      <c r="B10" s="209"/>
      <c r="BV10" s="284" t="s">
        <v>793</v>
      </c>
    </row>
    <row r="11" spans="1:74" s="267" customFormat="1" ht="17.25" customHeight="1">
      <c r="A11" s="1032" t="s">
        <v>803</v>
      </c>
      <c r="B11" s="1032"/>
      <c r="C11" s="1032"/>
      <c r="D11" s="1032"/>
      <c r="E11" s="1032"/>
      <c r="F11" s="1032"/>
      <c r="G11" s="1032"/>
      <c r="H11" s="1032"/>
      <c r="I11" s="1032"/>
      <c r="J11" s="1032"/>
      <c r="K11" s="1033"/>
      <c r="L11" s="1038" t="s">
        <v>209</v>
      </c>
      <c r="M11" s="1051"/>
      <c r="N11" s="1051"/>
      <c r="O11" s="1051"/>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1"/>
      <c r="AW11" s="1051"/>
      <c r="AX11" s="1051"/>
      <c r="AY11" s="1051"/>
      <c r="AZ11" s="1051"/>
      <c r="BA11" s="1051"/>
      <c r="BB11" s="1051"/>
      <c r="BC11" s="1051"/>
      <c r="BD11" s="1051"/>
      <c r="BE11" s="1051"/>
      <c r="BF11" s="1051"/>
      <c r="BG11" s="1051"/>
      <c r="BH11" s="1051"/>
      <c r="BI11" s="1051"/>
      <c r="BJ11" s="1051"/>
      <c r="BK11" s="1051"/>
      <c r="BL11" s="1051"/>
      <c r="BM11" s="1051"/>
      <c r="BN11" s="1051"/>
      <c r="BO11" s="1051"/>
      <c r="BP11" s="1051"/>
      <c r="BQ11" s="1051"/>
      <c r="BR11" s="1051"/>
      <c r="BS11" s="1051"/>
      <c r="BT11" s="1051"/>
      <c r="BU11" s="1051"/>
      <c r="BV11" s="1051"/>
    </row>
    <row r="12" spans="1:74" s="267" customFormat="1" ht="17.25" customHeight="1">
      <c r="A12" s="1034"/>
      <c r="B12" s="1034"/>
      <c r="C12" s="1034"/>
      <c r="D12" s="1034"/>
      <c r="E12" s="1034"/>
      <c r="F12" s="1034"/>
      <c r="G12" s="1034"/>
      <c r="H12" s="1034"/>
      <c r="I12" s="1034"/>
      <c r="J12" s="1034"/>
      <c r="K12" s="1035"/>
      <c r="L12" s="1006" t="s">
        <v>751</v>
      </c>
      <c r="M12" s="1007"/>
      <c r="N12" s="1007"/>
      <c r="O12" s="1007"/>
      <c r="P12" s="1007"/>
      <c r="Q12" s="1007"/>
      <c r="R12" s="1007"/>
      <c r="S12" s="1007"/>
      <c r="T12" s="1007"/>
      <c r="U12" s="1006" t="s">
        <v>718</v>
      </c>
      <c r="V12" s="1007"/>
      <c r="W12" s="1007"/>
      <c r="X12" s="1007"/>
      <c r="Y12" s="1007"/>
      <c r="Z12" s="1007"/>
      <c r="AA12" s="1007"/>
      <c r="AB12" s="1007"/>
      <c r="AC12" s="1007"/>
      <c r="AD12" s="1006" t="s">
        <v>743</v>
      </c>
      <c r="AE12" s="1007"/>
      <c r="AF12" s="1007"/>
      <c r="AG12" s="1007"/>
      <c r="AH12" s="1007"/>
      <c r="AI12" s="1007"/>
      <c r="AJ12" s="1007"/>
      <c r="AK12" s="1007"/>
      <c r="AL12" s="1007"/>
      <c r="AM12" s="1006" t="s">
        <v>719</v>
      </c>
      <c r="AN12" s="1007"/>
      <c r="AO12" s="1007"/>
      <c r="AP12" s="1007"/>
      <c r="AQ12" s="1007"/>
      <c r="AR12" s="1007"/>
      <c r="AS12" s="1007"/>
      <c r="AT12" s="1007"/>
      <c r="AU12" s="1007"/>
      <c r="AV12" s="1006" t="s">
        <v>720</v>
      </c>
      <c r="AW12" s="1007"/>
      <c r="AX12" s="1007"/>
      <c r="AY12" s="1007"/>
      <c r="AZ12" s="1007"/>
      <c r="BA12" s="1007"/>
      <c r="BB12" s="1007"/>
      <c r="BC12" s="1007"/>
      <c r="BD12" s="1007"/>
      <c r="BE12" s="1006" t="s">
        <v>721</v>
      </c>
      <c r="BF12" s="1007"/>
      <c r="BG12" s="1007"/>
      <c r="BH12" s="1007"/>
      <c r="BI12" s="1007"/>
      <c r="BJ12" s="1007"/>
      <c r="BK12" s="1007"/>
      <c r="BL12" s="1007"/>
      <c r="BM12" s="1007"/>
      <c r="BN12" s="1006" t="s">
        <v>744</v>
      </c>
      <c r="BO12" s="1007"/>
      <c r="BP12" s="1007"/>
      <c r="BQ12" s="1007"/>
      <c r="BR12" s="1007"/>
      <c r="BS12" s="1007"/>
      <c r="BT12" s="1007"/>
      <c r="BU12" s="1007"/>
      <c r="BV12" s="1008"/>
    </row>
    <row r="13" spans="1:74" s="267" customFormat="1" ht="26.25" customHeight="1">
      <c r="A13" s="1034"/>
      <c r="B13" s="1034"/>
      <c r="C13" s="1034"/>
      <c r="D13" s="1034"/>
      <c r="E13" s="1034"/>
      <c r="F13" s="1034"/>
      <c r="G13" s="1034"/>
      <c r="H13" s="1034"/>
      <c r="I13" s="1034"/>
      <c r="J13" s="1034"/>
      <c r="K13" s="1035"/>
      <c r="L13" s="1009" t="s">
        <v>752</v>
      </c>
      <c r="M13" s="1009"/>
      <c r="N13" s="1009"/>
      <c r="O13" s="1009"/>
      <c r="P13" s="1009"/>
      <c r="Q13" s="1009"/>
      <c r="R13" s="1009"/>
      <c r="S13" s="1009"/>
      <c r="T13" s="1009"/>
      <c r="U13" s="1011" t="s">
        <v>202</v>
      </c>
      <c r="V13" s="1009"/>
      <c r="W13" s="1009"/>
      <c r="X13" s="1009"/>
      <c r="Y13" s="1009"/>
      <c r="Z13" s="1009"/>
      <c r="AA13" s="1009"/>
      <c r="AB13" s="1009"/>
      <c r="AC13" s="1009"/>
      <c r="AD13" s="1009" t="s">
        <v>722</v>
      </c>
      <c r="AE13" s="1009"/>
      <c r="AF13" s="1009"/>
      <c r="AG13" s="1009"/>
      <c r="AH13" s="1009"/>
      <c r="AI13" s="1009"/>
      <c r="AJ13" s="1009"/>
      <c r="AK13" s="1009"/>
      <c r="AL13" s="1009"/>
      <c r="AM13" s="1009" t="s">
        <v>723</v>
      </c>
      <c r="AN13" s="1009"/>
      <c r="AO13" s="1009"/>
      <c r="AP13" s="1009"/>
      <c r="AQ13" s="1009"/>
      <c r="AR13" s="1009"/>
      <c r="AS13" s="1009"/>
      <c r="AT13" s="1009"/>
      <c r="AU13" s="1009"/>
      <c r="AV13" s="1009" t="s">
        <v>724</v>
      </c>
      <c r="AW13" s="1009"/>
      <c r="AX13" s="1009"/>
      <c r="AY13" s="1009"/>
      <c r="AZ13" s="1009"/>
      <c r="BA13" s="1009"/>
      <c r="BB13" s="1009"/>
      <c r="BC13" s="1009"/>
      <c r="BD13" s="1009"/>
      <c r="BE13" s="1009" t="s">
        <v>725</v>
      </c>
      <c r="BF13" s="1009"/>
      <c r="BG13" s="1009"/>
      <c r="BH13" s="1009"/>
      <c r="BI13" s="1009"/>
      <c r="BJ13" s="1009"/>
      <c r="BK13" s="1009"/>
      <c r="BL13" s="1009"/>
      <c r="BM13" s="1009"/>
      <c r="BN13" s="1009" t="s">
        <v>770</v>
      </c>
      <c r="BO13" s="1009"/>
      <c r="BP13" s="1009"/>
      <c r="BQ13" s="1009"/>
      <c r="BR13" s="1009"/>
      <c r="BS13" s="1009"/>
      <c r="BT13" s="1009"/>
      <c r="BU13" s="1009"/>
      <c r="BV13" s="1010"/>
    </row>
    <row r="14" spans="1:74" s="266" customFormat="1" ht="19.5" customHeight="1">
      <c r="A14" s="1036"/>
      <c r="B14" s="1036"/>
      <c r="C14" s="1036"/>
      <c r="D14" s="1036"/>
      <c r="E14" s="1036"/>
      <c r="F14" s="1036"/>
      <c r="G14" s="1036"/>
      <c r="H14" s="1036"/>
      <c r="I14" s="1036"/>
      <c r="J14" s="1036"/>
      <c r="K14" s="1037"/>
      <c r="L14" s="1039"/>
      <c r="M14" s="1039"/>
      <c r="N14" s="1039"/>
      <c r="O14" s="1039"/>
      <c r="P14" s="1039"/>
      <c r="Q14" s="1039"/>
      <c r="R14" s="1039"/>
      <c r="S14" s="1039"/>
      <c r="T14" s="1039"/>
      <c r="U14" s="1039" t="s">
        <v>794</v>
      </c>
      <c r="V14" s="1039"/>
      <c r="W14" s="1039"/>
      <c r="X14" s="1039"/>
      <c r="Y14" s="1039"/>
      <c r="Z14" s="1039"/>
      <c r="AA14" s="1039"/>
      <c r="AB14" s="1039"/>
      <c r="AC14" s="1039"/>
      <c r="AD14" s="1039"/>
      <c r="AE14" s="1039"/>
      <c r="AF14" s="1039"/>
      <c r="AG14" s="1039"/>
      <c r="AH14" s="1039"/>
      <c r="AI14" s="1039"/>
      <c r="AJ14" s="1039"/>
      <c r="AK14" s="1039"/>
      <c r="AL14" s="1039"/>
      <c r="AM14" s="1039" t="s">
        <v>796</v>
      </c>
      <c r="AN14" s="1039"/>
      <c r="AO14" s="1039"/>
      <c r="AP14" s="1039"/>
      <c r="AQ14" s="1039"/>
      <c r="AR14" s="1039"/>
      <c r="AS14" s="1039"/>
      <c r="AT14" s="1039"/>
      <c r="AU14" s="1039"/>
      <c r="AV14" s="1039" t="s">
        <v>206</v>
      </c>
      <c r="AW14" s="1039"/>
      <c r="AX14" s="1039"/>
      <c r="AY14" s="1039"/>
      <c r="AZ14" s="1039"/>
      <c r="BA14" s="1039"/>
      <c r="BB14" s="1039"/>
      <c r="BC14" s="1039"/>
      <c r="BD14" s="1039"/>
      <c r="BE14" s="1039" t="s">
        <v>797</v>
      </c>
      <c r="BF14" s="1039"/>
      <c r="BG14" s="1039"/>
      <c r="BH14" s="1039"/>
      <c r="BI14" s="1039"/>
      <c r="BJ14" s="1039"/>
      <c r="BK14" s="1039"/>
      <c r="BL14" s="1039"/>
      <c r="BM14" s="1039"/>
      <c r="BN14" s="1039" t="s">
        <v>783</v>
      </c>
      <c r="BO14" s="1039"/>
      <c r="BP14" s="1039"/>
      <c r="BQ14" s="1039"/>
      <c r="BR14" s="1039"/>
      <c r="BS14" s="1039"/>
      <c r="BT14" s="1039"/>
      <c r="BU14" s="1039"/>
      <c r="BV14" s="1040"/>
    </row>
    <row r="15" spans="1:74" s="267" customFormat="1" ht="12.75">
      <c r="A15" s="1012">
        <v>1</v>
      </c>
      <c r="B15" s="1012"/>
      <c r="C15" s="1012"/>
      <c r="D15" s="1012"/>
      <c r="E15" s="1012"/>
      <c r="F15" s="1012"/>
      <c r="G15" s="1012"/>
      <c r="H15" s="1012"/>
      <c r="I15" s="1012"/>
      <c r="J15" s="1012"/>
      <c r="K15" s="1025"/>
      <c r="L15" s="1004">
        <v>2</v>
      </c>
      <c r="M15" s="1004"/>
      <c r="N15" s="1004"/>
      <c r="O15" s="1004"/>
      <c r="P15" s="1004"/>
      <c r="Q15" s="1004"/>
      <c r="R15" s="1004"/>
      <c r="S15" s="1004"/>
      <c r="T15" s="1004"/>
      <c r="U15" s="1004">
        <v>3</v>
      </c>
      <c r="V15" s="1004"/>
      <c r="W15" s="1004"/>
      <c r="X15" s="1004"/>
      <c r="Y15" s="1004"/>
      <c r="Z15" s="1004"/>
      <c r="AA15" s="1004"/>
      <c r="AB15" s="1004"/>
      <c r="AC15" s="1004"/>
      <c r="AD15" s="1004">
        <v>4</v>
      </c>
      <c r="AE15" s="1004"/>
      <c r="AF15" s="1004"/>
      <c r="AG15" s="1004"/>
      <c r="AH15" s="1004"/>
      <c r="AI15" s="1004"/>
      <c r="AJ15" s="1004"/>
      <c r="AK15" s="1004"/>
      <c r="AL15" s="1004"/>
      <c r="AM15" s="1004">
        <v>5</v>
      </c>
      <c r="AN15" s="1004"/>
      <c r="AO15" s="1004"/>
      <c r="AP15" s="1004"/>
      <c r="AQ15" s="1004"/>
      <c r="AR15" s="1004"/>
      <c r="AS15" s="1004"/>
      <c r="AT15" s="1004"/>
      <c r="AU15" s="1004"/>
      <c r="AV15" s="1005">
        <v>6</v>
      </c>
      <c r="AW15" s="1018"/>
      <c r="AX15" s="1018"/>
      <c r="AY15" s="1018"/>
      <c r="AZ15" s="1018"/>
      <c r="BA15" s="1018"/>
      <c r="BB15" s="1018"/>
      <c r="BC15" s="1018"/>
      <c r="BD15" s="1019"/>
      <c r="BE15" s="1005">
        <v>7</v>
      </c>
      <c r="BF15" s="1018"/>
      <c r="BG15" s="1018"/>
      <c r="BH15" s="1018"/>
      <c r="BI15" s="1018"/>
      <c r="BJ15" s="1018"/>
      <c r="BK15" s="1018"/>
      <c r="BL15" s="1018"/>
      <c r="BM15" s="1019"/>
      <c r="BN15" s="1005">
        <v>8</v>
      </c>
      <c r="BO15" s="1018"/>
      <c r="BP15" s="1018"/>
      <c r="BQ15" s="1018"/>
      <c r="BR15" s="1018"/>
      <c r="BS15" s="1018"/>
      <c r="BT15" s="1018"/>
      <c r="BU15" s="1018"/>
      <c r="BV15" s="1018"/>
    </row>
    <row r="16" spans="1:74" ht="8.25" customHeight="1">
      <c r="A16" s="115"/>
      <c r="B16" s="198"/>
      <c r="C16" s="198"/>
      <c r="D16" s="198"/>
      <c r="E16" s="198"/>
      <c r="F16" s="198"/>
      <c r="G16" s="198"/>
      <c r="H16" s="198"/>
      <c r="I16" s="198"/>
      <c r="J16" s="198"/>
      <c r="K16" s="198"/>
      <c r="L16" s="1052"/>
      <c r="M16" s="1052"/>
      <c r="N16" s="1052"/>
      <c r="O16" s="1052"/>
      <c r="P16" s="1052"/>
      <c r="Q16" s="1052"/>
      <c r="R16" s="1052"/>
      <c r="S16" s="1041"/>
      <c r="T16" s="1041"/>
      <c r="U16" s="1052"/>
      <c r="V16" s="1052"/>
      <c r="W16" s="1052"/>
      <c r="X16" s="1052"/>
      <c r="Y16" s="1052"/>
      <c r="Z16" s="1052"/>
      <c r="AA16" s="1052"/>
      <c r="AB16" s="1041"/>
      <c r="AC16" s="1041"/>
      <c r="AD16" s="1052"/>
      <c r="AE16" s="1052"/>
      <c r="AF16" s="1052"/>
      <c r="AG16" s="1052"/>
      <c r="AH16" s="1052"/>
      <c r="AI16" s="1052"/>
      <c r="AJ16" s="1052"/>
      <c r="AK16" s="1041"/>
      <c r="AL16" s="1041"/>
      <c r="AM16" s="1052"/>
      <c r="AN16" s="1052"/>
      <c r="AO16" s="1052"/>
      <c r="AP16" s="1052"/>
      <c r="AQ16" s="1052"/>
      <c r="AR16" s="1052"/>
      <c r="AS16" s="1052"/>
      <c r="AT16" s="1041"/>
      <c r="AU16" s="1041"/>
      <c r="AV16" s="1052"/>
      <c r="AW16" s="1052"/>
      <c r="AX16" s="1052"/>
      <c r="AY16" s="1052"/>
      <c r="AZ16" s="1052"/>
      <c r="BA16" s="1052"/>
      <c r="BB16" s="1052"/>
      <c r="BC16" s="1041"/>
      <c r="BD16" s="1041"/>
      <c r="BE16" s="1052"/>
      <c r="BF16" s="1052"/>
      <c r="BG16" s="1052"/>
      <c r="BH16" s="1052"/>
      <c r="BI16" s="1052"/>
      <c r="BJ16" s="1052"/>
      <c r="BK16" s="1052"/>
      <c r="BL16" s="1041"/>
      <c r="BM16" s="1041"/>
      <c r="BN16" s="1052"/>
      <c r="BO16" s="1052"/>
      <c r="BP16" s="1052"/>
      <c r="BQ16" s="1052"/>
      <c r="BR16" s="1052"/>
      <c r="BS16" s="1052"/>
      <c r="BT16" s="1052"/>
      <c r="BU16" s="1041"/>
      <c r="BV16" s="1041"/>
    </row>
    <row r="17" spans="1:74" s="161" customFormat="1" ht="17.25" customHeight="1">
      <c r="A17" s="256">
        <v>2000</v>
      </c>
      <c r="B17" s="244"/>
      <c r="C17" s="244"/>
      <c r="D17" s="244"/>
      <c r="E17" s="244"/>
      <c r="F17" s="244"/>
      <c r="G17" s="244"/>
      <c r="H17" s="244"/>
      <c r="I17" s="244"/>
      <c r="J17" s="244"/>
      <c r="K17" s="244"/>
      <c r="L17" s="1048">
        <v>16148877</v>
      </c>
      <c r="M17" s="1048"/>
      <c r="N17" s="1048"/>
      <c r="O17" s="1048"/>
      <c r="P17" s="1048"/>
      <c r="Q17" s="1048"/>
      <c r="R17" s="1048"/>
      <c r="S17" s="1000"/>
      <c r="T17" s="1000"/>
      <c r="U17" s="1048">
        <v>512358</v>
      </c>
      <c r="V17" s="1048"/>
      <c r="W17" s="1048"/>
      <c r="X17" s="1048"/>
      <c r="Y17" s="1048"/>
      <c r="Z17" s="1048"/>
      <c r="AA17" s="1048"/>
      <c r="AB17" s="999"/>
      <c r="AC17" s="999"/>
      <c r="AD17" s="1048">
        <v>12336344</v>
      </c>
      <c r="AE17" s="1048"/>
      <c r="AF17" s="1048"/>
      <c r="AG17" s="1048"/>
      <c r="AH17" s="1048"/>
      <c r="AI17" s="1048"/>
      <c r="AJ17" s="1048"/>
      <c r="AK17" s="999"/>
      <c r="AL17" s="999"/>
      <c r="AM17" s="1048">
        <v>413427</v>
      </c>
      <c r="AN17" s="1048"/>
      <c r="AO17" s="1048"/>
      <c r="AP17" s="1048"/>
      <c r="AQ17" s="1048"/>
      <c r="AR17" s="1048"/>
      <c r="AS17" s="1048"/>
      <c r="AT17" s="999"/>
      <c r="AU17" s="999"/>
      <c r="AV17" s="1048">
        <v>84890</v>
      </c>
      <c r="AW17" s="1048"/>
      <c r="AX17" s="1048"/>
      <c r="AY17" s="1048"/>
      <c r="AZ17" s="1048"/>
      <c r="BA17" s="1048"/>
      <c r="BB17" s="1048"/>
      <c r="BC17" s="999"/>
      <c r="BD17" s="999"/>
      <c r="BE17" s="1048">
        <v>2308875</v>
      </c>
      <c r="BF17" s="1048"/>
      <c r="BG17" s="1048"/>
      <c r="BH17" s="1048"/>
      <c r="BI17" s="1048"/>
      <c r="BJ17" s="1048"/>
      <c r="BK17" s="1048"/>
      <c r="BL17" s="999"/>
      <c r="BM17" s="999"/>
      <c r="BN17" s="1048">
        <f>L17-SUM(U17:BK17)</f>
        <v>492983</v>
      </c>
      <c r="BO17" s="1048"/>
      <c r="BP17" s="1048"/>
      <c r="BQ17" s="1048"/>
      <c r="BR17" s="1048"/>
      <c r="BS17" s="1048"/>
      <c r="BT17" s="1048"/>
      <c r="BU17" s="999"/>
      <c r="BV17" s="999"/>
    </row>
    <row r="18" spans="1:74" s="161" customFormat="1" ht="17.25" customHeight="1">
      <c r="A18" s="256">
        <v>2001</v>
      </c>
      <c r="B18" s="244"/>
      <c r="C18" s="244"/>
      <c r="D18" s="244"/>
      <c r="E18" s="244"/>
      <c r="F18" s="244"/>
      <c r="G18" s="244"/>
      <c r="H18" s="244"/>
      <c r="I18" s="244"/>
      <c r="J18" s="244"/>
      <c r="K18" s="244"/>
      <c r="L18" s="1048">
        <v>18605214</v>
      </c>
      <c r="M18" s="1048"/>
      <c r="N18" s="1048"/>
      <c r="O18" s="1048"/>
      <c r="P18" s="1048"/>
      <c r="Q18" s="1048"/>
      <c r="R18" s="1048"/>
      <c r="S18" s="1000"/>
      <c r="T18" s="1000"/>
      <c r="U18" s="1048">
        <f>SUM(U20:AA29)</f>
        <v>480934</v>
      </c>
      <c r="V18" s="1048"/>
      <c r="W18" s="1048"/>
      <c r="X18" s="1048"/>
      <c r="Y18" s="1048"/>
      <c r="Z18" s="1048"/>
      <c r="AA18" s="1048"/>
      <c r="AB18" s="999"/>
      <c r="AC18" s="999"/>
      <c r="AD18" s="1048">
        <f>SUM(AD20:AJ29)</f>
        <v>13804135</v>
      </c>
      <c r="AE18" s="1048"/>
      <c r="AF18" s="1048"/>
      <c r="AG18" s="1048"/>
      <c r="AH18" s="1048"/>
      <c r="AI18" s="1048"/>
      <c r="AJ18" s="1048"/>
      <c r="AK18" s="999"/>
      <c r="AL18" s="999"/>
      <c r="AM18" s="1048">
        <f>SUM(AM20:AS29)</f>
        <v>258983</v>
      </c>
      <c r="AN18" s="1048"/>
      <c r="AO18" s="1048"/>
      <c r="AP18" s="1048"/>
      <c r="AQ18" s="1048"/>
      <c r="AR18" s="1048"/>
      <c r="AS18" s="1048"/>
      <c r="AT18" s="999"/>
      <c r="AU18" s="999"/>
      <c r="AV18" s="1048">
        <f>SUM(AV20:BB29)</f>
        <v>52220</v>
      </c>
      <c r="AW18" s="1048"/>
      <c r="AX18" s="1048"/>
      <c r="AY18" s="1048"/>
      <c r="AZ18" s="1048"/>
      <c r="BA18" s="1048"/>
      <c r="BB18" s="1048"/>
      <c r="BC18" s="999"/>
      <c r="BD18" s="999"/>
      <c r="BE18" s="1048">
        <f>SUM(BE20:BK29)</f>
        <v>1336300</v>
      </c>
      <c r="BF18" s="1048"/>
      <c r="BG18" s="1048"/>
      <c r="BH18" s="1048"/>
      <c r="BI18" s="1048"/>
      <c r="BJ18" s="1048"/>
      <c r="BK18" s="1048"/>
      <c r="BL18" s="999"/>
      <c r="BM18" s="999"/>
      <c r="BN18" s="1048">
        <f>L18-SUM(U18:BK18)</f>
        <v>2672642</v>
      </c>
      <c r="BO18" s="1048"/>
      <c r="BP18" s="1048"/>
      <c r="BQ18" s="1048"/>
      <c r="BR18" s="1048"/>
      <c r="BS18" s="1048"/>
      <c r="BT18" s="1048"/>
      <c r="BU18" s="999"/>
      <c r="BV18" s="999"/>
    </row>
    <row r="19" spans="1:74" s="161" customFormat="1" ht="8.25" customHeight="1">
      <c r="A19" s="254"/>
      <c r="B19" s="244"/>
      <c r="C19" s="244"/>
      <c r="D19" s="244"/>
      <c r="E19" s="244"/>
      <c r="F19" s="244"/>
      <c r="G19" s="244"/>
      <c r="H19" s="244"/>
      <c r="I19" s="244"/>
      <c r="J19" s="244"/>
      <c r="K19" s="244"/>
      <c r="L19" s="1048"/>
      <c r="M19" s="1048"/>
      <c r="N19" s="1048"/>
      <c r="O19" s="1048"/>
      <c r="P19" s="1048"/>
      <c r="Q19" s="1048"/>
      <c r="R19" s="1048"/>
      <c r="S19" s="1000"/>
      <c r="T19" s="1000"/>
      <c r="U19" s="1048"/>
      <c r="V19" s="1048"/>
      <c r="W19" s="1048"/>
      <c r="X19" s="1048"/>
      <c r="Y19" s="1048"/>
      <c r="Z19" s="1048"/>
      <c r="AA19" s="1048"/>
      <c r="AB19" s="1000"/>
      <c r="AC19" s="1000"/>
      <c r="AD19" s="1048"/>
      <c r="AE19" s="1048"/>
      <c r="AF19" s="1048"/>
      <c r="AG19" s="1048"/>
      <c r="AH19" s="1048"/>
      <c r="AI19" s="1048"/>
      <c r="AJ19" s="1048"/>
      <c r="AK19" s="1000"/>
      <c r="AL19" s="1000"/>
      <c r="AM19" s="1048"/>
      <c r="AN19" s="1048"/>
      <c r="AO19" s="1048"/>
      <c r="AP19" s="1048"/>
      <c r="AQ19" s="1048"/>
      <c r="AR19" s="1048"/>
      <c r="AS19" s="1048"/>
      <c r="AT19" s="1000"/>
      <c r="AU19" s="1000"/>
      <c r="AV19" s="1048"/>
      <c r="AW19" s="1048"/>
      <c r="AX19" s="1048"/>
      <c r="AY19" s="1048"/>
      <c r="AZ19" s="1048"/>
      <c r="BA19" s="1048"/>
      <c r="BB19" s="1048"/>
      <c r="BC19" s="1000"/>
      <c r="BD19" s="1000"/>
      <c r="BE19" s="1048"/>
      <c r="BF19" s="1048"/>
      <c r="BG19" s="1048"/>
      <c r="BH19" s="1048"/>
      <c r="BI19" s="1048"/>
      <c r="BJ19" s="1048"/>
      <c r="BK19" s="1048"/>
      <c r="BL19" s="1000"/>
      <c r="BM19" s="1000"/>
      <c r="BN19" s="1048"/>
      <c r="BO19" s="1048"/>
      <c r="BP19" s="1048"/>
      <c r="BQ19" s="1048"/>
      <c r="BR19" s="1048"/>
      <c r="BS19" s="1048"/>
      <c r="BT19" s="1048"/>
      <c r="BU19" s="1000"/>
      <c r="BV19" s="1000"/>
    </row>
    <row r="20" spans="1:74" s="160" customFormat="1" ht="18" customHeight="1">
      <c r="A20" s="256">
        <v>2001</v>
      </c>
      <c r="B20" s="78" t="s">
        <v>710</v>
      </c>
      <c r="C20" s="78"/>
      <c r="D20" s="78"/>
      <c r="E20" s="78"/>
      <c r="F20" s="78"/>
      <c r="G20" s="78"/>
      <c r="H20" s="78"/>
      <c r="I20" s="78"/>
      <c r="J20" s="78"/>
      <c r="K20" s="78"/>
      <c r="L20" s="1048">
        <v>1603623</v>
      </c>
      <c r="M20" s="1048"/>
      <c r="N20" s="1048"/>
      <c r="O20" s="1048"/>
      <c r="P20" s="1048"/>
      <c r="Q20" s="1048"/>
      <c r="R20" s="1048"/>
      <c r="S20" s="999"/>
      <c r="T20" s="999"/>
      <c r="U20" s="1048">
        <v>33313</v>
      </c>
      <c r="V20" s="1048"/>
      <c r="W20" s="1048"/>
      <c r="X20" s="1048"/>
      <c r="Y20" s="1048"/>
      <c r="Z20" s="1048"/>
      <c r="AA20" s="1048"/>
      <c r="AB20" s="999"/>
      <c r="AC20" s="999"/>
      <c r="AD20" s="1048">
        <v>1358441</v>
      </c>
      <c r="AE20" s="1048"/>
      <c r="AF20" s="1048"/>
      <c r="AG20" s="1048"/>
      <c r="AH20" s="1048"/>
      <c r="AI20" s="1048"/>
      <c r="AJ20" s="1048"/>
      <c r="AK20" s="999"/>
      <c r="AL20" s="999"/>
      <c r="AM20" s="1048">
        <v>33551</v>
      </c>
      <c r="AN20" s="1048"/>
      <c r="AO20" s="1048"/>
      <c r="AP20" s="1048"/>
      <c r="AQ20" s="1048"/>
      <c r="AR20" s="1048"/>
      <c r="AS20" s="1048"/>
      <c r="AT20" s="999"/>
      <c r="AU20" s="999"/>
      <c r="AV20" s="1048">
        <v>6785</v>
      </c>
      <c r="AW20" s="1048"/>
      <c r="AX20" s="1048"/>
      <c r="AY20" s="1048"/>
      <c r="AZ20" s="1048"/>
      <c r="BA20" s="1048"/>
      <c r="BB20" s="1048"/>
      <c r="BC20" s="999"/>
      <c r="BD20" s="999"/>
      <c r="BE20" s="1048">
        <v>171533</v>
      </c>
      <c r="BF20" s="1048"/>
      <c r="BG20" s="1048"/>
      <c r="BH20" s="1048"/>
      <c r="BI20" s="1048"/>
      <c r="BJ20" s="1048"/>
      <c r="BK20" s="1048"/>
      <c r="BL20" s="999"/>
      <c r="BM20" s="999"/>
      <c r="BN20" s="841">
        <v>0</v>
      </c>
      <c r="BO20" s="841"/>
      <c r="BP20" s="841"/>
      <c r="BQ20" s="841"/>
      <c r="BR20" s="841"/>
      <c r="BS20" s="841"/>
      <c r="BT20" s="841"/>
      <c r="BU20" s="999"/>
      <c r="BV20" s="999"/>
    </row>
    <row r="21" spans="1:74" s="160" customFormat="1" ht="18" customHeight="1">
      <c r="A21" s="161"/>
      <c r="B21" s="78" t="s">
        <v>711</v>
      </c>
      <c r="C21" s="78"/>
      <c r="D21" s="78"/>
      <c r="E21" s="78"/>
      <c r="F21" s="78"/>
      <c r="G21" s="78"/>
      <c r="H21" s="78"/>
      <c r="I21" s="78"/>
      <c r="J21" s="78"/>
      <c r="K21" s="78"/>
      <c r="L21" s="1048">
        <v>1548819</v>
      </c>
      <c r="M21" s="1048"/>
      <c r="N21" s="1048"/>
      <c r="O21" s="1048"/>
      <c r="P21" s="1048"/>
      <c r="Q21" s="1048"/>
      <c r="R21" s="1048"/>
      <c r="S21" s="1000"/>
      <c r="T21" s="1000"/>
      <c r="U21" s="1048">
        <v>33222</v>
      </c>
      <c r="V21" s="1048"/>
      <c r="W21" s="1048"/>
      <c r="X21" s="1048"/>
      <c r="Y21" s="1048"/>
      <c r="Z21" s="1048"/>
      <c r="AA21" s="1048"/>
      <c r="AB21" s="1000"/>
      <c r="AC21" s="1000"/>
      <c r="AD21" s="1048">
        <v>1280965</v>
      </c>
      <c r="AE21" s="1048"/>
      <c r="AF21" s="1048"/>
      <c r="AG21" s="1048"/>
      <c r="AH21" s="1048"/>
      <c r="AI21" s="1048"/>
      <c r="AJ21" s="1048"/>
      <c r="AK21" s="1000"/>
      <c r="AL21" s="1000"/>
      <c r="AM21" s="1048">
        <v>27493</v>
      </c>
      <c r="AN21" s="1048"/>
      <c r="AO21" s="1048"/>
      <c r="AP21" s="1048"/>
      <c r="AQ21" s="1048"/>
      <c r="AR21" s="1048"/>
      <c r="AS21" s="1048"/>
      <c r="AT21" s="1000"/>
      <c r="AU21" s="1000"/>
      <c r="AV21" s="1048">
        <v>4611</v>
      </c>
      <c r="AW21" s="1048"/>
      <c r="AX21" s="1048"/>
      <c r="AY21" s="1048"/>
      <c r="AZ21" s="1048"/>
      <c r="BA21" s="1048"/>
      <c r="BB21" s="1048"/>
      <c r="BC21" s="1000"/>
      <c r="BD21" s="1000"/>
      <c r="BE21" s="1048">
        <v>179478</v>
      </c>
      <c r="BF21" s="1048"/>
      <c r="BG21" s="1048"/>
      <c r="BH21" s="1048"/>
      <c r="BI21" s="1048"/>
      <c r="BJ21" s="1048"/>
      <c r="BK21" s="1048"/>
      <c r="BL21" s="1000"/>
      <c r="BM21" s="1000"/>
      <c r="BN21" s="1048">
        <f aca="true" t="shared" si="0" ref="BN21:BN29">L21-SUM(U21:BK21)</f>
        <v>23050</v>
      </c>
      <c r="BO21" s="1048"/>
      <c r="BP21" s="1048"/>
      <c r="BQ21" s="1048"/>
      <c r="BR21" s="1048"/>
      <c r="BS21" s="1048"/>
      <c r="BT21" s="1048"/>
      <c r="BU21" s="1000"/>
      <c r="BV21" s="1000"/>
    </row>
    <row r="22" spans="1:74" s="160" customFormat="1" ht="18" customHeight="1">
      <c r="A22" s="161"/>
      <c r="B22" s="78" t="s">
        <v>712</v>
      </c>
      <c r="C22" s="78"/>
      <c r="D22" s="78"/>
      <c r="E22" s="78"/>
      <c r="F22" s="78"/>
      <c r="G22" s="78"/>
      <c r="H22" s="78"/>
      <c r="I22" s="78"/>
      <c r="J22" s="78"/>
      <c r="K22" s="78"/>
      <c r="L22" s="1048">
        <v>1539326</v>
      </c>
      <c r="M22" s="1048"/>
      <c r="N22" s="1048"/>
      <c r="O22" s="1048"/>
      <c r="P22" s="1048"/>
      <c r="Q22" s="1048"/>
      <c r="R22" s="1048"/>
      <c r="S22" s="1000"/>
      <c r="T22" s="1000"/>
      <c r="U22" s="1048">
        <v>61840</v>
      </c>
      <c r="V22" s="1048"/>
      <c r="W22" s="1048"/>
      <c r="X22" s="1048"/>
      <c r="Y22" s="1048"/>
      <c r="Z22" s="1048"/>
      <c r="AA22" s="1048"/>
      <c r="AB22" s="1000"/>
      <c r="AC22" s="1000"/>
      <c r="AD22" s="1048">
        <v>1354701</v>
      </c>
      <c r="AE22" s="1048"/>
      <c r="AF22" s="1048"/>
      <c r="AG22" s="1048"/>
      <c r="AH22" s="1048"/>
      <c r="AI22" s="1048"/>
      <c r="AJ22" s="1048"/>
      <c r="AK22" s="1000"/>
      <c r="AL22" s="1000"/>
      <c r="AM22" s="1048">
        <v>20234</v>
      </c>
      <c r="AN22" s="1048"/>
      <c r="AO22" s="1048"/>
      <c r="AP22" s="1048"/>
      <c r="AQ22" s="1048"/>
      <c r="AR22" s="1048"/>
      <c r="AS22" s="1048"/>
      <c r="AT22" s="1000"/>
      <c r="AU22" s="1000"/>
      <c r="AV22" s="1048">
        <v>3764</v>
      </c>
      <c r="AW22" s="1048"/>
      <c r="AX22" s="1048"/>
      <c r="AY22" s="1048"/>
      <c r="AZ22" s="1048"/>
      <c r="BA22" s="1048"/>
      <c r="BB22" s="1048"/>
      <c r="BC22" s="1000"/>
      <c r="BD22" s="1000"/>
      <c r="BE22" s="1048">
        <v>83720</v>
      </c>
      <c r="BF22" s="1048"/>
      <c r="BG22" s="1048"/>
      <c r="BH22" s="1048"/>
      <c r="BI22" s="1048"/>
      <c r="BJ22" s="1048"/>
      <c r="BK22" s="1048"/>
      <c r="BL22" s="1000"/>
      <c r="BM22" s="1000"/>
      <c r="BN22" s="1048">
        <f t="shared" si="0"/>
        <v>15067</v>
      </c>
      <c r="BO22" s="1048"/>
      <c r="BP22" s="1048"/>
      <c r="BQ22" s="1048"/>
      <c r="BR22" s="1048"/>
      <c r="BS22" s="1048"/>
      <c r="BT22" s="1048"/>
      <c r="BU22" s="1000"/>
      <c r="BV22" s="1000"/>
    </row>
    <row r="23" spans="1:74" s="160" customFormat="1" ht="18" customHeight="1">
      <c r="A23" s="161"/>
      <c r="B23" s="78" t="s">
        <v>701</v>
      </c>
      <c r="C23" s="78"/>
      <c r="D23" s="78"/>
      <c r="E23" s="78"/>
      <c r="F23" s="78"/>
      <c r="G23" s="78"/>
      <c r="H23" s="78"/>
      <c r="I23" s="78"/>
      <c r="J23" s="78"/>
      <c r="K23" s="78"/>
      <c r="L23" s="1048">
        <v>1483943</v>
      </c>
      <c r="M23" s="1048"/>
      <c r="N23" s="1048"/>
      <c r="O23" s="1048"/>
      <c r="P23" s="1048"/>
      <c r="Q23" s="1048"/>
      <c r="R23" s="1048"/>
      <c r="S23" s="1000"/>
      <c r="T23" s="1000"/>
      <c r="U23" s="1048">
        <v>45791</v>
      </c>
      <c r="V23" s="1048"/>
      <c r="W23" s="1048"/>
      <c r="X23" s="1048"/>
      <c r="Y23" s="1048"/>
      <c r="Z23" s="1048"/>
      <c r="AA23" s="1048"/>
      <c r="AB23" s="1000"/>
      <c r="AC23" s="1000"/>
      <c r="AD23" s="1048">
        <v>1272157</v>
      </c>
      <c r="AE23" s="1048"/>
      <c r="AF23" s="1048"/>
      <c r="AG23" s="1048"/>
      <c r="AH23" s="1048"/>
      <c r="AI23" s="1048"/>
      <c r="AJ23" s="1048"/>
      <c r="AK23" s="1000"/>
      <c r="AL23" s="1000"/>
      <c r="AM23" s="1048">
        <v>31801</v>
      </c>
      <c r="AN23" s="1048"/>
      <c r="AO23" s="1048"/>
      <c r="AP23" s="1048"/>
      <c r="AQ23" s="1048"/>
      <c r="AR23" s="1048"/>
      <c r="AS23" s="1048"/>
      <c r="AT23" s="1000"/>
      <c r="AU23" s="1000"/>
      <c r="AV23" s="1048">
        <v>6724</v>
      </c>
      <c r="AW23" s="1048"/>
      <c r="AX23" s="1048"/>
      <c r="AY23" s="1048"/>
      <c r="AZ23" s="1048"/>
      <c r="BA23" s="1048"/>
      <c r="BB23" s="1048"/>
      <c r="BC23" s="1000"/>
      <c r="BD23" s="1000"/>
      <c r="BE23" s="1048">
        <v>99170</v>
      </c>
      <c r="BF23" s="1048"/>
      <c r="BG23" s="1048"/>
      <c r="BH23" s="1048"/>
      <c r="BI23" s="1048"/>
      <c r="BJ23" s="1048"/>
      <c r="BK23" s="1048"/>
      <c r="BL23" s="1000"/>
      <c r="BM23" s="1000"/>
      <c r="BN23" s="1048">
        <f t="shared" si="0"/>
        <v>28300</v>
      </c>
      <c r="BO23" s="1048"/>
      <c r="BP23" s="1048"/>
      <c r="BQ23" s="1048"/>
      <c r="BR23" s="1048"/>
      <c r="BS23" s="1048"/>
      <c r="BT23" s="1048"/>
      <c r="BU23" s="1000"/>
      <c r="BV23" s="1000"/>
    </row>
    <row r="24" spans="1:74" s="160" customFormat="1" ht="18" customHeight="1">
      <c r="A24" s="161"/>
      <c r="B24" s="241" t="s">
        <v>702</v>
      </c>
      <c r="C24" s="241"/>
      <c r="D24" s="241"/>
      <c r="E24" s="241"/>
      <c r="F24" s="241"/>
      <c r="G24" s="241"/>
      <c r="H24" s="241"/>
      <c r="I24" s="241"/>
      <c r="J24" s="241"/>
      <c r="K24" s="241"/>
      <c r="L24" s="1048">
        <v>1570191</v>
      </c>
      <c r="M24" s="1048"/>
      <c r="N24" s="1048"/>
      <c r="O24" s="1048"/>
      <c r="P24" s="1048"/>
      <c r="Q24" s="1048"/>
      <c r="R24" s="1048"/>
      <c r="S24" s="1000"/>
      <c r="T24" s="1000"/>
      <c r="U24" s="1048">
        <v>45493</v>
      </c>
      <c r="V24" s="1048"/>
      <c r="W24" s="1048"/>
      <c r="X24" s="1048"/>
      <c r="Y24" s="1048"/>
      <c r="Z24" s="1048"/>
      <c r="AA24" s="1048"/>
      <c r="AB24" s="1000"/>
      <c r="AC24" s="1000"/>
      <c r="AD24" s="1048">
        <v>1217425</v>
      </c>
      <c r="AE24" s="1048"/>
      <c r="AF24" s="1048"/>
      <c r="AG24" s="1048"/>
      <c r="AH24" s="1048"/>
      <c r="AI24" s="1048"/>
      <c r="AJ24" s="1048"/>
      <c r="AK24" s="1000"/>
      <c r="AL24" s="1000"/>
      <c r="AM24" s="1048">
        <v>21830</v>
      </c>
      <c r="AN24" s="1048"/>
      <c r="AO24" s="1048"/>
      <c r="AP24" s="1048"/>
      <c r="AQ24" s="1048"/>
      <c r="AR24" s="1048"/>
      <c r="AS24" s="1048"/>
      <c r="AT24" s="1000"/>
      <c r="AU24" s="1000"/>
      <c r="AV24" s="1048">
        <v>6277</v>
      </c>
      <c r="AW24" s="1048"/>
      <c r="AX24" s="1048"/>
      <c r="AY24" s="1048"/>
      <c r="AZ24" s="1048"/>
      <c r="BA24" s="1048"/>
      <c r="BB24" s="1048"/>
      <c r="BC24" s="1000"/>
      <c r="BD24" s="1000"/>
      <c r="BE24" s="1048">
        <v>263166</v>
      </c>
      <c r="BF24" s="1048"/>
      <c r="BG24" s="1048"/>
      <c r="BH24" s="1048"/>
      <c r="BI24" s="1048"/>
      <c r="BJ24" s="1048"/>
      <c r="BK24" s="1048"/>
      <c r="BL24" s="1000"/>
      <c r="BM24" s="1000"/>
      <c r="BN24" s="1048">
        <f t="shared" si="0"/>
        <v>16000</v>
      </c>
      <c r="BO24" s="1048"/>
      <c r="BP24" s="1048"/>
      <c r="BQ24" s="1048"/>
      <c r="BR24" s="1048"/>
      <c r="BS24" s="1048"/>
      <c r="BT24" s="1048"/>
      <c r="BU24" s="1000"/>
      <c r="BV24" s="1000"/>
    </row>
    <row r="25" spans="1:74" s="160" customFormat="1" ht="18" customHeight="1">
      <c r="A25" s="161"/>
      <c r="B25" s="241" t="s">
        <v>703</v>
      </c>
      <c r="C25" s="241"/>
      <c r="D25" s="241"/>
      <c r="E25" s="241"/>
      <c r="F25" s="241"/>
      <c r="G25" s="241"/>
      <c r="H25" s="241"/>
      <c r="I25" s="241"/>
      <c r="J25" s="241"/>
      <c r="K25" s="241"/>
      <c r="L25" s="1048">
        <v>1487078</v>
      </c>
      <c r="M25" s="1048"/>
      <c r="N25" s="1048"/>
      <c r="O25" s="1048"/>
      <c r="P25" s="1048"/>
      <c r="Q25" s="1048"/>
      <c r="R25" s="1048"/>
      <c r="S25" s="1000"/>
      <c r="T25" s="1000"/>
      <c r="U25" s="1048">
        <v>25435</v>
      </c>
      <c r="V25" s="1048"/>
      <c r="W25" s="1048"/>
      <c r="X25" s="1048"/>
      <c r="Y25" s="1048"/>
      <c r="Z25" s="1048"/>
      <c r="AA25" s="1048"/>
      <c r="AB25" s="1000"/>
      <c r="AC25" s="1000"/>
      <c r="AD25" s="1048">
        <v>1328422</v>
      </c>
      <c r="AE25" s="1048"/>
      <c r="AF25" s="1048"/>
      <c r="AG25" s="1048"/>
      <c r="AH25" s="1048"/>
      <c r="AI25" s="1048"/>
      <c r="AJ25" s="1048"/>
      <c r="AK25" s="1000"/>
      <c r="AL25" s="1000"/>
      <c r="AM25" s="1048">
        <v>24032</v>
      </c>
      <c r="AN25" s="1048"/>
      <c r="AO25" s="1048"/>
      <c r="AP25" s="1048"/>
      <c r="AQ25" s="1048"/>
      <c r="AR25" s="1048"/>
      <c r="AS25" s="1048"/>
      <c r="AT25" s="1000"/>
      <c r="AU25" s="1000"/>
      <c r="AV25" s="1048">
        <v>5958</v>
      </c>
      <c r="AW25" s="1048"/>
      <c r="AX25" s="1048"/>
      <c r="AY25" s="1048"/>
      <c r="AZ25" s="1048"/>
      <c r="BA25" s="1048"/>
      <c r="BB25" s="1048"/>
      <c r="BC25" s="1000"/>
      <c r="BD25" s="1000"/>
      <c r="BE25" s="1048">
        <v>103231</v>
      </c>
      <c r="BF25" s="1048"/>
      <c r="BG25" s="1048"/>
      <c r="BH25" s="1048"/>
      <c r="BI25" s="1048"/>
      <c r="BJ25" s="1048"/>
      <c r="BK25" s="1048"/>
      <c r="BL25" s="1000"/>
      <c r="BM25" s="1000"/>
      <c r="BN25" s="841">
        <v>0</v>
      </c>
      <c r="BO25" s="841"/>
      <c r="BP25" s="841"/>
      <c r="BQ25" s="841"/>
      <c r="BR25" s="841"/>
      <c r="BS25" s="841"/>
      <c r="BT25" s="841"/>
      <c r="BU25" s="1000"/>
      <c r="BV25" s="1000"/>
    </row>
    <row r="26" spans="1:74" s="160" customFormat="1" ht="18" customHeight="1">
      <c r="A26" s="161"/>
      <c r="B26" s="78" t="s">
        <v>704</v>
      </c>
      <c r="C26" s="78"/>
      <c r="D26" s="78"/>
      <c r="E26" s="78"/>
      <c r="F26" s="78"/>
      <c r="G26" s="78"/>
      <c r="H26" s="78"/>
      <c r="I26" s="78"/>
      <c r="J26" s="78"/>
      <c r="K26" s="78"/>
      <c r="L26" s="1048">
        <v>1633357</v>
      </c>
      <c r="M26" s="1048"/>
      <c r="N26" s="1048"/>
      <c r="O26" s="1048"/>
      <c r="P26" s="1048"/>
      <c r="Q26" s="1048"/>
      <c r="R26" s="1048"/>
      <c r="S26" s="1000"/>
      <c r="T26" s="1000"/>
      <c r="U26" s="1048">
        <v>55782</v>
      </c>
      <c r="V26" s="1048"/>
      <c r="W26" s="1048"/>
      <c r="X26" s="1048"/>
      <c r="Y26" s="1048"/>
      <c r="Z26" s="1048"/>
      <c r="AA26" s="1048"/>
      <c r="AB26" s="1000"/>
      <c r="AC26" s="1000"/>
      <c r="AD26" s="1048">
        <v>1420098</v>
      </c>
      <c r="AE26" s="1048"/>
      <c r="AF26" s="1048"/>
      <c r="AG26" s="1048"/>
      <c r="AH26" s="1048"/>
      <c r="AI26" s="1048"/>
      <c r="AJ26" s="1048"/>
      <c r="AK26" s="1000"/>
      <c r="AL26" s="1000"/>
      <c r="AM26" s="1048">
        <v>34064</v>
      </c>
      <c r="AN26" s="1048"/>
      <c r="AO26" s="1048"/>
      <c r="AP26" s="1048"/>
      <c r="AQ26" s="1048"/>
      <c r="AR26" s="1048"/>
      <c r="AS26" s="1048"/>
      <c r="AT26" s="1000"/>
      <c r="AU26" s="1000"/>
      <c r="AV26" s="1048">
        <v>7864</v>
      </c>
      <c r="AW26" s="1048"/>
      <c r="AX26" s="1048"/>
      <c r="AY26" s="1048"/>
      <c r="AZ26" s="1048"/>
      <c r="BA26" s="1048"/>
      <c r="BB26" s="1048"/>
      <c r="BC26" s="1000"/>
      <c r="BD26" s="1000"/>
      <c r="BE26" s="1048">
        <v>92149</v>
      </c>
      <c r="BF26" s="1048"/>
      <c r="BG26" s="1048"/>
      <c r="BH26" s="1048"/>
      <c r="BI26" s="1048"/>
      <c r="BJ26" s="1048"/>
      <c r="BK26" s="1048"/>
      <c r="BL26" s="1000"/>
      <c r="BM26" s="1000"/>
      <c r="BN26" s="1048">
        <f t="shared" si="0"/>
        <v>23400</v>
      </c>
      <c r="BO26" s="1048"/>
      <c r="BP26" s="1048"/>
      <c r="BQ26" s="1048"/>
      <c r="BR26" s="1048"/>
      <c r="BS26" s="1048"/>
      <c r="BT26" s="1048"/>
      <c r="BU26" s="1000"/>
      <c r="BV26" s="1000"/>
    </row>
    <row r="27" spans="1:74" s="160" customFormat="1" ht="18" customHeight="1">
      <c r="A27" s="161"/>
      <c r="B27" s="78" t="s">
        <v>705</v>
      </c>
      <c r="C27" s="78"/>
      <c r="D27" s="78"/>
      <c r="E27" s="78"/>
      <c r="F27" s="78"/>
      <c r="G27" s="78"/>
      <c r="H27" s="78"/>
      <c r="I27" s="78"/>
      <c r="J27" s="78"/>
      <c r="K27" s="78"/>
      <c r="L27" s="1048">
        <v>1718437</v>
      </c>
      <c r="M27" s="1048"/>
      <c r="N27" s="1048"/>
      <c r="O27" s="1048"/>
      <c r="P27" s="1048"/>
      <c r="Q27" s="1048"/>
      <c r="R27" s="1048"/>
      <c r="S27" s="1000"/>
      <c r="T27" s="1000"/>
      <c r="U27" s="1048">
        <f>63626+337</f>
        <v>63963</v>
      </c>
      <c r="V27" s="1048"/>
      <c r="W27" s="1048"/>
      <c r="X27" s="1048"/>
      <c r="Y27" s="1048"/>
      <c r="Z27" s="1048"/>
      <c r="AA27" s="1048"/>
      <c r="AB27" s="1000"/>
      <c r="AC27" s="1000"/>
      <c r="AD27" s="1048">
        <v>1537941</v>
      </c>
      <c r="AE27" s="1048"/>
      <c r="AF27" s="1048"/>
      <c r="AG27" s="1048"/>
      <c r="AH27" s="1048"/>
      <c r="AI27" s="1048"/>
      <c r="AJ27" s="1048"/>
      <c r="AK27" s="1000"/>
      <c r="AL27" s="1000"/>
      <c r="AM27" s="1048">
        <v>26311</v>
      </c>
      <c r="AN27" s="1048"/>
      <c r="AO27" s="1048"/>
      <c r="AP27" s="1048"/>
      <c r="AQ27" s="1048"/>
      <c r="AR27" s="1048"/>
      <c r="AS27" s="1048"/>
      <c r="AT27" s="1000"/>
      <c r="AU27" s="1000"/>
      <c r="AV27" s="1048">
        <v>3997</v>
      </c>
      <c r="AW27" s="1048"/>
      <c r="AX27" s="1048"/>
      <c r="AY27" s="1048"/>
      <c r="AZ27" s="1048"/>
      <c r="BA27" s="1048"/>
      <c r="BB27" s="1048"/>
      <c r="BC27" s="1000"/>
      <c r="BD27" s="1000"/>
      <c r="BE27" s="1048">
        <v>86011</v>
      </c>
      <c r="BF27" s="1048"/>
      <c r="BG27" s="1048"/>
      <c r="BH27" s="1048"/>
      <c r="BI27" s="1048"/>
      <c r="BJ27" s="1048"/>
      <c r="BK27" s="1048"/>
      <c r="BL27" s="1000"/>
      <c r="BM27" s="1000"/>
      <c r="BN27" s="1049">
        <f t="shared" si="0"/>
        <v>214</v>
      </c>
      <c r="BO27" s="1049"/>
      <c r="BP27" s="1049"/>
      <c r="BQ27" s="1049"/>
      <c r="BR27" s="1049"/>
      <c r="BS27" s="1049"/>
      <c r="BT27" s="1049"/>
      <c r="BU27" s="1000"/>
      <c r="BV27" s="1000"/>
    </row>
    <row r="28" spans="1:74" s="160" customFormat="1" ht="18" customHeight="1">
      <c r="A28" s="161"/>
      <c r="B28" s="78" t="s">
        <v>706</v>
      </c>
      <c r="C28" s="78"/>
      <c r="D28" s="78"/>
      <c r="E28" s="78"/>
      <c r="F28" s="78"/>
      <c r="G28" s="78"/>
      <c r="H28" s="78"/>
      <c r="I28" s="78"/>
      <c r="J28" s="78"/>
      <c r="K28" s="78"/>
      <c r="L28" s="1048">
        <v>1851276</v>
      </c>
      <c r="M28" s="1048"/>
      <c r="N28" s="1048"/>
      <c r="O28" s="1048"/>
      <c r="P28" s="1048"/>
      <c r="Q28" s="1048"/>
      <c r="R28" s="1048"/>
      <c r="S28" s="1000"/>
      <c r="T28" s="1000"/>
      <c r="U28" s="1048">
        <v>58278</v>
      </c>
      <c r="V28" s="1048"/>
      <c r="W28" s="1048"/>
      <c r="X28" s="1048"/>
      <c r="Y28" s="1048"/>
      <c r="Z28" s="1048"/>
      <c r="AA28" s="1048"/>
      <c r="AB28" s="1000"/>
      <c r="AC28" s="1000"/>
      <c r="AD28" s="1048">
        <v>1495124</v>
      </c>
      <c r="AE28" s="1048"/>
      <c r="AF28" s="1048"/>
      <c r="AG28" s="1048"/>
      <c r="AH28" s="1048"/>
      <c r="AI28" s="1048"/>
      <c r="AJ28" s="1048"/>
      <c r="AK28" s="1000"/>
      <c r="AL28" s="1000"/>
      <c r="AM28" s="1048">
        <v>23189</v>
      </c>
      <c r="AN28" s="1048"/>
      <c r="AO28" s="1048"/>
      <c r="AP28" s="1048"/>
      <c r="AQ28" s="1048"/>
      <c r="AR28" s="1048"/>
      <c r="AS28" s="1048"/>
      <c r="AT28" s="1000"/>
      <c r="AU28" s="1000"/>
      <c r="AV28" s="1048">
        <v>1406</v>
      </c>
      <c r="AW28" s="1048"/>
      <c r="AX28" s="1048"/>
      <c r="AY28" s="1048"/>
      <c r="AZ28" s="1048"/>
      <c r="BA28" s="1048"/>
      <c r="BB28" s="1048"/>
      <c r="BC28" s="1000"/>
      <c r="BD28" s="1000"/>
      <c r="BE28" s="1048">
        <v>153901</v>
      </c>
      <c r="BF28" s="1048"/>
      <c r="BG28" s="1048"/>
      <c r="BH28" s="1048"/>
      <c r="BI28" s="1048"/>
      <c r="BJ28" s="1048"/>
      <c r="BK28" s="1048"/>
      <c r="BL28" s="1000"/>
      <c r="BM28" s="1000"/>
      <c r="BN28" s="1048">
        <f t="shared" si="0"/>
        <v>119378</v>
      </c>
      <c r="BO28" s="1048"/>
      <c r="BP28" s="1048"/>
      <c r="BQ28" s="1048"/>
      <c r="BR28" s="1048"/>
      <c r="BS28" s="1048"/>
      <c r="BT28" s="1048"/>
      <c r="BU28" s="1000"/>
      <c r="BV28" s="1000"/>
    </row>
    <row r="29" spans="1:74" s="160" customFormat="1" ht="18" customHeight="1">
      <c r="A29" s="161"/>
      <c r="B29" s="78" t="s">
        <v>707</v>
      </c>
      <c r="C29" s="78"/>
      <c r="D29" s="78"/>
      <c r="E29" s="78"/>
      <c r="F29" s="78"/>
      <c r="G29" s="78"/>
      <c r="H29" s="78"/>
      <c r="I29" s="78"/>
      <c r="J29" s="78"/>
      <c r="K29" s="78"/>
      <c r="L29" s="1048">
        <v>1737545</v>
      </c>
      <c r="M29" s="1048"/>
      <c r="N29" s="1048"/>
      <c r="O29" s="1048"/>
      <c r="P29" s="1048"/>
      <c r="Q29" s="1048"/>
      <c r="R29" s="1048"/>
      <c r="S29" s="1000"/>
      <c r="T29" s="1000"/>
      <c r="U29" s="1048">
        <f>57798+19</f>
        <v>57817</v>
      </c>
      <c r="V29" s="1048"/>
      <c r="W29" s="1048"/>
      <c r="X29" s="1048"/>
      <c r="Y29" s="1048"/>
      <c r="Z29" s="1048"/>
      <c r="AA29" s="1048"/>
      <c r="AB29" s="1000"/>
      <c r="AC29" s="1000"/>
      <c r="AD29" s="1048">
        <v>1538861</v>
      </c>
      <c r="AE29" s="1048"/>
      <c r="AF29" s="1048"/>
      <c r="AG29" s="1048"/>
      <c r="AH29" s="1048"/>
      <c r="AI29" s="1048"/>
      <c r="AJ29" s="1048"/>
      <c r="AK29" s="1000"/>
      <c r="AL29" s="1000"/>
      <c r="AM29" s="1048">
        <v>16478</v>
      </c>
      <c r="AN29" s="1048"/>
      <c r="AO29" s="1048"/>
      <c r="AP29" s="1048"/>
      <c r="AQ29" s="1048"/>
      <c r="AR29" s="1048"/>
      <c r="AS29" s="1048"/>
      <c r="AT29" s="1000"/>
      <c r="AU29" s="1000"/>
      <c r="AV29" s="1048">
        <v>4834</v>
      </c>
      <c r="AW29" s="1048"/>
      <c r="AX29" s="1048"/>
      <c r="AY29" s="1048"/>
      <c r="AZ29" s="1048"/>
      <c r="BA29" s="1048"/>
      <c r="BB29" s="1048"/>
      <c r="BC29" s="1000"/>
      <c r="BD29" s="1000"/>
      <c r="BE29" s="1048">
        <v>103941</v>
      </c>
      <c r="BF29" s="1048"/>
      <c r="BG29" s="1048"/>
      <c r="BH29" s="1048"/>
      <c r="BI29" s="1048"/>
      <c r="BJ29" s="1048"/>
      <c r="BK29" s="1048"/>
      <c r="BL29" s="1000"/>
      <c r="BM29" s="1000"/>
      <c r="BN29" s="1048">
        <f t="shared" si="0"/>
        <v>15614</v>
      </c>
      <c r="BO29" s="1048"/>
      <c r="BP29" s="1048"/>
      <c r="BQ29" s="1048"/>
      <c r="BR29" s="1048"/>
      <c r="BS29" s="1048"/>
      <c r="BT29" s="1048"/>
      <c r="BU29" s="1000"/>
      <c r="BV29" s="1000"/>
    </row>
    <row r="30" spans="1:74" s="161" customFormat="1" ht="8.25" customHeight="1">
      <c r="A30" s="254"/>
      <c r="B30" s="244"/>
      <c r="C30" s="244"/>
      <c r="D30" s="244"/>
      <c r="E30" s="244"/>
      <c r="F30" s="244"/>
      <c r="G30" s="244"/>
      <c r="H30" s="244"/>
      <c r="I30" s="244"/>
      <c r="J30" s="244"/>
      <c r="K30" s="244"/>
      <c r="L30" s="1048"/>
      <c r="M30" s="1048"/>
      <c r="N30" s="1048"/>
      <c r="O30" s="1048"/>
      <c r="P30" s="1048"/>
      <c r="Q30" s="1048"/>
      <c r="R30" s="1048"/>
      <c r="S30" s="1000"/>
      <c r="T30" s="1000"/>
      <c r="U30" s="1048"/>
      <c r="V30" s="1048"/>
      <c r="W30" s="1048"/>
      <c r="X30" s="1048"/>
      <c r="Y30" s="1048"/>
      <c r="Z30" s="1048"/>
      <c r="AA30" s="1048"/>
      <c r="AB30" s="1000"/>
      <c r="AC30" s="1000"/>
      <c r="AD30" s="1048"/>
      <c r="AE30" s="1048"/>
      <c r="AF30" s="1048"/>
      <c r="AG30" s="1048"/>
      <c r="AH30" s="1048"/>
      <c r="AI30" s="1048"/>
      <c r="AJ30" s="1048"/>
      <c r="AK30" s="1000"/>
      <c r="AL30" s="1000"/>
      <c r="AM30" s="1048"/>
      <c r="AN30" s="1048"/>
      <c r="AO30" s="1048"/>
      <c r="AP30" s="1048"/>
      <c r="AQ30" s="1048"/>
      <c r="AR30" s="1048"/>
      <c r="AS30" s="1048"/>
      <c r="AT30" s="1000"/>
      <c r="AU30" s="1000"/>
      <c r="AV30" s="1048"/>
      <c r="AW30" s="1048"/>
      <c r="AX30" s="1048"/>
      <c r="AY30" s="1048"/>
      <c r="AZ30" s="1048"/>
      <c r="BA30" s="1048"/>
      <c r="BB30" s="1048"/>
      <c r="BC30" s="1000"/>
      <c r="BD30" s="1000"/>
      <c r="BE30" s="1048"/>
      <c r="BF30" s="1048"/>
      <c r="BG30" s="1048"/>
      <c r="BH30" s="1048"/>
      <c r="BI30" s="1048"/>
      <c r="BJ30" s="1048"/>
      <c r="BK30" s="1048"/>
      <c r="BL30" s="1000"/>
      <c r="BM30" s="1000"/>
      <c r="BN30" s="1048"/>
      <c r="BO30" s="1048"/>
      <c r="BP30" s="1048"/>
      <c r="BQ30" s="1048"/>
      <c r="BR30" s="1048"/>
      <c r="BS30" s="1048"/>
      <c r="BT30" s="1048"/>
      <c r="BU30" s="1000"/>
      <c r="BV30" s="1000"/>
    </row>
    <row r="31" spans="1:75" s="161" customFormat="1" ht="18" customHeight="1">
      <c r="A31" s="256">
        <v>2002</v>
      </c>
      <c r="B31" s="166" t="s">
        <v>708</v>
      </c>
      <c r="C31" s="166"/>
      <c r="D31" s="166"/>
      <c r="E31" s="166"/>
      <c r="F31" s="166"/>
      <c r="G31" s="166"/>
      <c r="H31" s="166"/>
      <c r="I31" s="166"/>
      <c r="J31" s="166"/>
      <c r="K31" s="166"/>
      <c r="L31" s="1048">
        <v>1631275</v>
      </c>
      <c r="M31" s="1048"/>
      <c r="N31" s="1048"/>
      <c r="O31" s="1048"/>
      <c r="P31" s="1048"/>
      <c r="Q31" s="1048"/>
      <c r="R31" s="1048"/>
      <c r="S31" s="1000"/>
      <c r="T31" s="1000"/>
      <c r="U31" s="1048">
        <v>26558</v>
      </c>
      <c r="V31" s="1048"/>
      <c r="W31" s="1048"/>
      <c r="X31" s="1048"/>
      <c r="Y31" s="1048"/>
      <c r="Z31" s="1048"/>
      <c r="AA31" s="1048"/>
      <c r="AB31" s="1000"/>
      <c r="AC31" s="1000"/>
      <c r="AD31" s="1048">
        <v>1469960</v>
      </c>
      <c r="AE31" s="1048"/>
      <c r="AF31" s="1048"/>
      <c r="AG31" s="1048"/>
      <c r="AH31" s="1048"/>
      <c r="AI31" s="1048"/>
      <c r="AJ31" s="1048"/>
      <c r="AK31" s="1000"/>
      <c r="AL31" s="1000"/>
      <c r="AM31" s="1048">
        <v>22319</v>
      </c>
      <c r="AN31" s="1048"/>
      <c r="AO31" s="1048"/>
      <c r="AP31" s="1048"/>
      <c r="AQ31" s="1048"/>
      <c r="AR31" s="1048"/>
      <c r="AS31" s="1048"/>
      <c r="AT31" s="1000"/>
      <c r="AU31" s="1000"/>
      <c r="AV31" s="1048">
        <v>3773</v>
      </c>
      <c r="AW31" s="1048"/>
      <c r="AX31" s="1048"/>
      <c r="AY31" s="1048"/>
      <c r="AZ31" s="1048"/>
      <c r="BA31" s="1048"/>
      <c r="BB31" s="1048"/>
      <c r="BC31" s="1000"/>
      <c r="BD31" s="1000"/>
      <c r="BE31" s="1048">
        <v>108665</v>
      </c>
      <c r="BF31" s="1048"/>
      <c r="BG31" s="1048"/>
      <c r="BH31" s="1048"/>
      <c r="BI31" s="1048"/>
      <c r="BJ31" s="1048"/>
      <c r="BK31" s="1048"/>
      <c r="BL31" s="1000"/>
      <c r="BM31" s="1000"/>
      <c r="BN31" s="1047">
        <f>L31-SUM(U31:BK31)</f>
        <v>0</v>
      </c>
      <c r="BO31" s="1047"/>
      <c r="BP31" s="1047"/>
      <c r="BQ31" s="1047"/>
      <c r="BR31" s="1047"/>
      <c r="BS31" s="1047"/>
      <c r="BT31" s="1047"/>
      <c r="BU31" s="1000"/>
      <c r="BV31" s="1000"/>
      <c r="BW31" s="160"/>
    </row>
    <row r="32" spans="1:75" s="161" customFormat="1" ht="18" customHeight="1">
      <c r="A32" s="256"/>
      <c r="B32" s="78" t="s">
        <v>709</v>
      </c>
      <c r="C32" s="166"/>
      <c r="D32" s="166"/>
      <c r="E32" s="166"/>
      <c r="F32" s="166"/>
      <c r="G32" s="166"/>
      <c r="H32" s="166"/>
      <c r="I32" s="166"/>
      <c r="J32" s="166"/>
      <c r="K32" s="166"/>
      <c r="L32" s="1048">
        <v>1071466</v>
      </c>
      <c r="M32" s="1048"/>
      <c r="N32" s="1048"/>
      <c r="O32" s="1048"/>
      <c r="P32" s="1048"/>
      <c r="Q32" s="1048"/>
      <c r="R32" s="1048"/>
      <c r="S32" s="1000"/>
      <c r="T32" s="1000"/>
      <c r="U32" s="1048">
        <v>19017</v>
      </c>
      <c r="V32" s="1048"/>
      <c r="W32" s="1048"/>
      <c r="X32" s="1048"/>
      <c r="Y32" s="1048"/>
      <c r="Z32" s="1048"/>
      <c r="AA32" s="1048"/>
      <c r="AB32" s="1000"/>
      <c r="AC32" s="1000"/>
      <c r="AD32" s="1048">
        <v>991935</v>
      </c>
      <c r="AE32" s="1048"/>
      <c r="AF32" s="1048"/>
      <c r="AG32" s="1048"/>
      <c r="AH32" s="1048"/>
      <c r="AI32" s="1048"/>
      <c r="AJ32" s="1048"/>
      <c r="AK32" s="1000"/>
      <c r="AL32" s="1000"/>
      <c r="AM32" s="1048">
        <v>20463</v>
      </c>
      <c r="AN32" s="1048"/>
      <c r="AO32" s="1048"/>
      <c r="AP32" s="1048"/>
      <c r="AQ32" s="1048"/>
      <c r="AR32" s="1048"/>
      <c r="AS32" s="1048"/>
      <c r="AT32" s="1000"/>
      <c r="AU32" s="1000"/>
      <c r="AV32" s="1048">
        <v>8671</v>
      </c>
      <c r="AW32" s="1048"/>
      <c r="AX32" s="1048"/>
      <c r="AY32" s="1048"/>
      <c r="AZ32" s="1048"/>
      <c r="BA32" s="1048"/>
      <c r="BB32" s="1048"/>
      <c r="BC32" s="1000"/>
      <c r="BD32" s="1000"/>
      <c r="BE32" s="1048">
        <v>31380</v>
      </c>
      <c r="BF32" s="1048"/>
      <c r="BG32" s="1048"/>
      <c r="BH32" s="1048"/>
      <c r="BI32" s="1048"/>
      <c r="BJ32" s="1048"/>
      <c r="BK32" s="1048"/>
      <c r="BL32" s="1000"/>
      <c r="BM32" s="1000"/>
      <c r="BN32" s="1047">
        <f>L32-SUM(U32:BK32)</f>
        <v>0</v>
      </c>
      <c r="BO32" s="1047"/>
      <c r="BP32" s="1047"/>
      <c r="BQ32" s="1047"/>
      <c r="BR32" s="1047"/>
      <c r="BS32" s="1047"/>
      <c r="BT32" s="1047"/>
      <c r="BU32" s="268"/>
      <c r="BV32" s="268"/>
      <c r="BW32" s="160"/>
    </row>
    <row r="33" spans="1:75" s="161" customFormat="1" ht="18" customHeight="1">
      <c r="A33" s="256"/>
      <c r="B33" s="78" t="s">
        <v>710</v>
      </c>
      <c r="C33" s="166"/>
      <c r="D33" s="166"/>
      <c r="E33" s="166"/>
      <c r="F33" s="166"/>
      <c r="G33" s="166"/>
      <c r="H33" s="166"/>
      <c r="I33" s="166"/>
      <c r="J33" s="166"/>
      <c r="K33" s="166"/>
      <c r="L33" s="1048">
        <v>2073336</v>
      </c>
      <c r="M33" s="1048"/>
      <c r="N33" s="1048"/>
      <c r="O33" s="1048"/>
      <c r="P33" s="1048"/>
      <c r="Q33" s="1048"/>
      <c r="R33" s="1048"/>
      <c r="S33" s="1000"/>
      <c r="T33" s="1000"/>
      <c r="U33" s="1048">
        <v>62528</v>
      </c>
      <c r="V33" s="1048"/>
      <c r="W33" s="1048"/>
      <c r="X33" s="1048"/>
      <c r="Y33" s="1048"/>
      <c r="Z33" s="1048"/>
      <c r="AA33" s="1048"/>
      <c r="AB33" s="1000"/>
      <c r="AC33" s="1000"/>
      <c r="AD33" s="1048">
        <v>1846546</v>
      </c>
      <c r="AE33" s="1048"/>
      <c r="AF33" s="1048"/>
      <c r="AG33" s="1048"/>
      <c r="AH33" s="1048"/>
      <c r="AI33" s="1048"/>
      <c r="AJ33" s="1048"/>
      <c r="AK33" s="1000"/>
      <c r="AL33" s="1000"/>
      <c r="AM33" s="1048">
        <v>22156</v>
      </c>
      <c r="AN33" s="1048"/>
      <c r="AO33" s="1048"/>
      <c r="AP33" s="1048"/>
      <c r="AQ33" s="1048"/>
      <c r="AR33" s="1048"/>
      <c r="AS33" s="1048"/>
      <c r="AT33" s="1000"/>
      <c r="AU33" s="1000"/>
      <c r="AV33" s="1048">
        <v>8046</v>
      </c>
      <c r="AW33" s="1048"/>
      <c r="AX33" s="1048"/>
      <c r="AY33" s="1048"/>
      <c r="AZ33" s="1048"/>
      <c r="BA33" s="1048"/>
      <c r="BB33" s="1048"/>
      <c r="BC33" s="1000"/>
      <c r="BD33" s="1000"/>
      <c r="BE33" s="1048">
        <v>107060</v>
      </c>
      <c r="BF33" s="1048"/>
      <c r="BG33" s="1048"/>
      <c r="BH33" s="1048"/>
      <c r="BI33" s="1048"/>
      <c r="BJ33" s="1048"/>
      <c r="BK33" s="1048"/>
      <c r="BL33" s="1000"/>
      <c r="BM33" s="1000"/>
      <c r="BN33" s="1049">
        <f>L33-SUM(U33:BK33)</f>
        <v>27000</v>
      </c>
      <c r="BO33" s="1049"/>
      <c r="BP33" s="1049"/>
      <c r="BQ33" s="1049"/>
      <c r="BR33" s="1049"/>
      <c r="BS33" s="1049"/>
      <c r="BT33" s="1049"/>
      <c r="BU33" s="268"/>
      <c r="BV33" s="268"/>
      <c r="BW33" s="160"/>
    </row>
    <row r="34" spans="1:72" s="84" customFormat="1" ht="18.75" customHeight="1">
      <c r="A34" s="242"/>
      <c r="B34" s="68" t="s">
        <v>6</v>
      </c>
      <c r="C34" s="123"/>
      <c r="D34" s="123"/>
      <c r="E34" s="123"/>
      <c r="F34" s="123"/>
      <c r="G34" s="123"/>
      <c r="H34" s="123"/>
      <c r="I34" s="123"/>
      <c r="J34" s="123"/>
      <c r="K34" s="123"/>
      <c r="L34" s="1048">
        <f>SUM(L31:R33)</f>
        <v>4776077</v>
      </c>
      <c r="M34" s="1048"/>
      <c r="N34" s="1048"/>
      <c r="O34" s="1048"/>
      <c r="P34" s="1048"/>
      <c r="Q34" s="1048"/>
      <c r="R34" s="1048"/>
      <c r="S34" s="1000"/>
      <c r="T34" s="1000"/>
      <c r="U34" s="1048">
        <f>SUM(U31:AA33)</f>
        <v>108103</v>
      </c>
      <c r="V34" s="1048"/>
      <c r="W34" s="1048"/>
      <c r="X34" s="1048"/>
      <c r="Y34" s="1048"/>
      <c r="Z34" s="1048"/>
      <c r="AA34" s="1048"/>
      <c r="AB34" s="1000"/>
      <c r="AC34" s="1000"/>
      <c r="AD34" s="1048">
        <f>SUM(AD31:AJ33)</f>
        <v>4308441</v>
      </c>
      <c r="AE34" s="1048"/>
      <c r="AF34" s="1048"/>
      <c r="AG34" s="1048"/>
      <c r="AH34" s="1048"/>
      <c r="AI34" s="1048"/>
      <c r="AJ34" s="1048"/>
      <c r="AK34" s="1000"/>
      <c r="AL34" s="1000"/>
      <c r="AM34" s="1048">
        <f>SUM(AM31:AS33)</f>
        <v>64938</v>
      </c>
      <c r="AN34" s="1048"/>
      <c r="AO34" s="1048"/>
      <c r="AP34" s="1048"/>
      <c r="AQ34" s="1048"/>
      <c r="AR34" s="1048"/>
      <c r="AS34" s="1048"/>
      <c r="AT34" s="1000"/>
      <c r="AU34" s="1000"/>
      <c r="AV34" s="1048">
        <f>SUM(AV31:BB33)</f>
        <v>20490</v>
      </c>
      <c r="AW34" s="1048"/>
      <c r="AX34" s="1048"/>
      <c r="AY34" s="1048"/>
      <c r="AZ34" s="1048"/>
      <c r="BA34" s="1048"/>
      <c r="BB34" s="1048"/>
      <c r="BC34" s="1000"/>
      <c r="BD34" s="1000"/>
      <c r="BE34" s="1048">
        <f>SUM(BE31:BK33)</f>
        <v>247105</v>
      </c>
      <c r="BF34" s="1048"/>
      <c r="BG34" s="1048"/>
      <c r="BH34" s="1048"/>
      <c r="BI34" s="1048"/>
      <c r="BJ34" s="1048"/>
      <c r="BK34" s="1048"/>
      <c r="BL34" s="1000"/>
      <c r="BM34" s="1000"/>
      <c r="BN34" s="1049">
        <f>L34-SUM(U34:BK34)</f>
        <v>27000</v>
      </c>
      <c r="BO34" s="1049"/>
      <c r="BP34" s="1049"/>
      <c r="BQ34" s="1049"/>
      <c r="BR34" s="1049"/>
      <c r="BS34" s="1049"/>
      <c r="BT34" s="1049"/>
    </row>
    <row r="35" spans="2:74" s="161" customFormat="1" ht="18" customHeight="1">
      <c r="B35" s="68"/>
      <c r="C35" s="68"/>
      <c r="D35" s="68"/>
      <c r="E35" s="68"/>
      <c r="F35" s="68"/>
      <c r="G35" s="68"/>
      <c r="H35" s="68"/>
      <c r="I35" s="68"/>
      <c r="J35" s="68"/>
      <c r="K35" s="68"/>
      <c r="L35" s="841"/>
      <c r="M35" s="841"/>
      <c r="N35" s="841"/>
      <c r="O35" s="841"/>
      <c r="P35" s="841"/>
      <c r="Q35" s="841"/>
      <c r="R35" s="841"/>
      <c r="S35" s="1000"/>
      <c r="T35" s="1000"/>
      <c r="U35" s="841"/>
      <c r="V35" s="841"/>
      <c r="W35" s="841"/>
      <c r="X35" s="841"/>
      <c r="Y35" s="841"/>
      <c r="Z35" s="841"/>
      <c r="AA35" s="841"/>
      <c r="AB35" s="1000"/>
      <c r="AC35" s="1000"/>
      <c r="AD35" s="841"/>
      <c r="AE35" s="841"/>
      <c r="AF35" s="841"/>
      <c r="AG35" s="841"/>
      <c r="AH35" s="841"/>
      <c r="AI35" s="841"/>
      <c r="AJ35" s="841"/>
      <c r="AK35" s="1000"/>
      <c r="AL35" s="1000"/>
      <c r="AM35" s="841"/>
      <c r="AN35" s="841"/>
      <c r="AO35" s="841"/>
      <c r="AP35" s="841"/>
      <c r="AQ35" s="841"/>
      <c r="AR35" s="841"/>
      <c r="AS35" s="841"/>
      <c r="AT35" s="1000"/>
      <c r="AU35" s="1000"/>
      <c r="AV35" s="841"/>
      <c r="AW35" s="841"/>
      <c r="AX35" s="841"/>
      <c r="AY35" s="841"/>
      <c r="AZ35" s="841"/>
      <c r="BA35" s="841"/>
      <c r="BB35" s="841"/>
      <c r="BC35" s="1000"/>
      <c r="BD35" s="1000"/>
      <c r="BE35" s="841"/>
      <c r="BF35" s="841"/>
      <c r="BG35" s="841"/>
      <c r="BH35" s="841"/>
      <c r="BI35" s="841"/>
      <c r="BJ35" s="841"/>
      <c r="BK35" s="841"/>
      <c r="BL35" s="1000"/>
      <c r="BM35" s="1000"/>
      <c r="BN35" s="1047"/>
      <c r="BO35" s="1047"/>
      <c r="BP35" s="1047"/>
      <c r="BQ35" s="1047"/>
      <c r="BR35" s="1047"/>
      <c r="BS35" s="1047"/>
      <c r="BT35" s="1047"/>
      <c r="BU35" s="1000"/>
      <c r="BV35" s="1000"/>
    </row>
    <row r="36" spans="1:74" ht="19.5" customHeight="1">
      <c r="A36" s="115"/>
      <c r="B36" s="205"/>
      <c r="L36" s="938"/>
      <c r="M36" s="938"/>
      <c r="N36" s="938"/>
      <c r="O36" s="938"/>
      <c r="P36" s="938"/>
      <c r="Q36" s="938"/>
      <c r="R36" s="938"/>
      <c r="S36" s="1041"/>
      <c r="T36" s="1041"/>
      <c r="U36" s="938"/>
      <c r="V36" s="938"/>
      <c r="W36" s="938"/>
      <c r="X36" s="938"/>
      <c r="Y36" s="938"/>
      <c r="Z36" s="938"/>
      <c r="AA36" s="938"/>
      <c r="AB36" s="1041"/>
      <c r="AC36" s="1041"/>
      <c r="AD36" s="938"/>
      <c r="AE36" s="938"/>
      <c r="AF36" s="938"/>
      <c r="AG36" s="938"/>
      <c r="AH36" s="938"/>
      <c r="AI36" s="938"/>
      <c r="AJ36" s="938"/>
      <c r="AK36" s="1041"/>
      <c r="AL36" s="1041"/>
      <c r="AM36" s="938"/>
      <c r="AN36" s="938"/>
      <c r="AO36" s="938"/>
      <c r="AP36" s="938"/>
      <c r="AQ36" s="938"/>
      <c r="AR36" s="938"/>
      <c r="AS36" s="938"/>
      <c r="AT36" s="1041"/>
      <c r="AU36" s="1041"/>
      <c r="AV36" s="938"/>
      <c r="AW36" s="938"/>
      <c r="AX36" s="938"/>
      <c r="AY36" s="938"/>
      <c r="AZ36" s="938"/>
      <c r="BA36" s="938"/>
      <c r="BB36" s="938"/>
      <c r="BC36" s="1041"/>
      <c r="BD36" s="1041"/>
      <c r="BE36" s="938"/>
      <c r="BF36" s="938"/>
      <c r="BG36" s="938"/>
      <c r="BH36" s="938"/>
      <c r="BI36" s="938"/>
      <c r="BJ36" s="938"/>
      <c r="BK36" s="938"/>
      <c r="BL36" s="1041"/>
      <c r="BM36" s="1041"/>
      <c r="BN36" s="1047"/>
      <c r="BO36" s="1047"/>
      <c r="BP36" s="1047"/>
      <c r="BQ36" s="1047"/>
      <c r="BR36" s="1047"/>
      <c r="BS36" s="1047"/>
      <c r="BT36" s="1047"/>
      <c r="BU36" s="1041"/>
      <c r="BV36" s="1041"/>
    </row>
    <row r="37" spans="1:74" s="267" customFormat="1" ht="17.25" customHeight="1">
      <c r="A37" s="1032" t="s">
        <v>211</v>
      </c>
      <c r="B37" s="1054"/>
      <c r="C37" s="1038" t="s">
        <v>212</v>
      </c>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18"/>
      <c r="AS37" s="1018"/>
      <c r="AT37" s="1018"/>
      <c r="AU37" s="1018"/>
      <c r="AV37" s="1018"/>
      <c r="AW37" s="1018"/>
      <c r="AX37" s="1018"/>
      <c r="AY37" s="1018"/>
      <c r="AZ37" s="1018"/>
      <c r="BA37" s="1018"/>
      <c r="BB37" s="1018"/>
      <c r="BC37" s="1018"/>
      <c r="BD37" s="1018"/>
      <c r="BE37" s="1018"/>
      <c r="BF37" s="1018"/>
      <c r="BG37" s="1018"/>
      <c r="BH37" s="1018"/>
      <c r="BI37" s="1018"/>
      <c r="BJ37" s="1018"/>
      <c r="BK37" s="1018"/>
      <c r="BL37" s="1018"/>
      <c r="BM37" s="1018"/>
      <c r="BN37" s="1018"/>
      <c r="BO37" s="1018"/>
      <c r="BP37" s="1018"/>
      <c r="BQ37" s="1018"/>
      <c r="BR37" s="1018"/>
      <c r="BS37" s="1018"/>
      <c r="BT37" s="1018"/>
      <c r="BU37" s="1018"/>
      <c r="BV37" s="1018"/>
    </row>
    <row r="38" spans="1:74" s="267" customFormat="1" ht="17.25" customHeight="1">
      <c r="A38" s="1055"/>
      <c r="B38" s="1056"/>
      <c r="C38" s="1001" t="s">
        <v>751</v>
      </c>
      <c r="D38" s="1002"/>
      <c r="E38" s="1002"/>
      <c r="F38" s="1002"/>
      <c r="G38" s="1002"/>
      <c r="H38" s="1002"/>
      <c r="I38" s="1002"/>
      <c r="J38" s="1015"/>
      <c r="K38" s="1001" t="s">
        <v>718</v>
      </c>
      <c r="L38" s="1002"/>
      <c r="M38" s="1002"/>
      <c r="N38" s="1002"/>
      <c r="O38" s="1002"/>
      <c r="P38" s="1002"/>
      <c r="Q38" s="1002"/>
      <c r="R38" s="1015"/>
      <c r="S38" s="1001" t="s">
        <v>743</v>
      </c>
      <c r="T38" s="1002"/>
      <c r="U38" s="1002"/>
      <c r="V38" s="1002"/>
      <c r="W38" s="1002"/>
      <c r="X38" s="1002"/>
      <c r="Y38" s="1002"/>
      <c r="Z38" s="1015"/>
      <c r="AA38" s="1016" t="s">
        <v>213</v>
      </c>
      <c r="AB38" s="1017"/>
      <c r="AC38" s="1017"/>
      <c r="AD38" s="1017"/>
      <c r="AE38" s="1017"/>
      <c r="AF38" s="1017"/>
      <c r="AG38" s="1017"/>
      <c r="AH38" s="1017"/>
      <c r="AI38" s="1001" t="s">
        <v>726</v>
      </c>
      <c r="AJ38" s="1002"/>
      <c r="AK38" s="1002"/>
      <c r="AL38" s="1002"/>
      <c r="AM38" s="1002"/>
      <c r="AN38" s="1002"/>
      <c r="AO38" s="1002"/>
      <c r="AP38" s="1015"/>
      <c r="AQ38" s="1001" t="s">
        <v>719</v>
      </c>
      <c r="AR38" s="1002"/>
      <c r="AS38" s="1002"/>
      <c r="AT38" s="1002"/>
      <c r="AU38" s="1002"/>
      <c r="AV38" s="1002"/>
      <c r="AW38" s="1002"/>
      <c r="AX38" s="1015"/>
      <c r="AY38" s="1001" t="s">
        <v>720</v>
      </c>
      <c r="AZ38" s="1002"/>
      <c r="BA38" s="1002"/>
      <c r="BB38" s="1002"/>
      <c r="BC38" s="1002"/>
      <c r="BD38" s="1002"/>
      <c r="BE38" s="1002"/>
      <c r="BF38" s="1015"/>
      <c r="BG38" s="1001" t="s">
        <v>721</v>
      </c>
      <c r="BH38" s="1002"/>
      <c r="BI38" s="1002"/>
      <c r="BJ38" s="1002"/>
      <c r="BK38" s="1002"/>
      <c r="BL38" s="1002"/>
      <c r="BM38" s="1002"/>
      <c r="BN38" s="1015"/>
      <c r="BO38" s="1001" t="s">
        <v>744</v>
      </c>
      <c r="BP38" s="1002"/>
      <c r="BQ38" s="1002"/>
      <c r="BR38" s="1002"/>
      <c r="BS38" s="1002"/>
      <c r="BT38" s="1002"/>
      <c r="BU38" s="1002"/>
      <c r="BV38" s="1002"/>
    </row>
    <row r="39" spans="1:74" s="267" customFormat="1" ht="26.25" customHeight="1">
      <c r="A39" s="1055"/>
      <c r="B39" s="1056"/>
      <c r="C39" s="1010" t="s">
        <v>752</v>
      </c>
      <c r="D39" s="1020"/>
      <c r="E39" s="1020"/>
      <c r="F39" s="1020"/>
      <c r="G39" s="1020"/>
      <c r="H39" s="1020"/>
      <c r="I39" s="1020"/>
      <c r="J39" s="1021"/>
      <c r="K39" s="1022" t="s">
        <v>214</v>
      </c>
      <c r="L39" s="1023"/>
      <c r="M39" s="1023"/>
      <c r="N39" s="1023"/>
      <c r="O39" s="1023"/>
      <c r="P39" s="1023"/>
      <c r="Q39" s="1023"/>
      <c r="R39" s="1024"/>
      <c r="S39" s="1010" t="s">
        <v>722</v>
      </c>
      <c r="T39" s="1020"/>
      <c r="U39" s="1020"/>
      <c r="V39" s="1020"/>
      <c r="W39" s="1020"/>
      <c r="X39" s="1020"/>
      <c r="Y39" s="1020"/>
      <c r="Z39" s="1021"/>
      <c r="AA39" s="1022" t="s">
        <v>215</v>
      </c>
      <c r="AB39" s="1059"/>
      <c r="AC39" s="1059"/>
      <c r="AD39" s="1059"/>
      <c r="AE39" s="1059"/>
      <c r="AF39" s="1059"/>
      <c r="AG39" s="1059"/>
      <c r="AH39" s="1060"/>
      <c r="AI39" s="1010" t="s">
        <v>727</v>
      </c>
      <c r="AJ39" s="1020"/>
      <c r="AK39" s="1020"/>
      <c r="AL39" s="1020"/>
      <c r="AM39" s="1020"/>
      <c r="AN39" s="1020"/>
      <c r="AO39" s="1020"/>
      <c r="AP39" s="1021"/>
      <c r="AQ39" s="1010" t="s">
        <v>723</v>
      </c>
      <c r="AR39" s="1020"/>
      <c r="AS39" s="1020"/>
      <c r="AT39" s="1020"/>
      <c r="AU39" s="1020"/>
      <c r="AV39" s="1020"/>
      <c r="AW39" s="1020"/>
      <c r="AX39" s="1021"/>
      <c r="AY39" s="1010" t="s">
        <v>724</v>
      </c>
      <c r="AZ39" s="1020"/>
      <c r="BA39" s="1020"/>
      <c r="BB39" s="1020"/>
      <c r="BC39" s="1020"/>
      <c r="BD39" s="1020"/>
      <c r="BE39" s="1020"/>
      <c r="BF39" s="1021"/>
      <c r="BG39" s="1010" t="s">
        <v>725</v>
      </c>
      <c r="BH39" s="1020"/>
      <c r="BI39" s="1020"/>
      <c r="BJ39" s="1020"/>
      <c r="BK39" s="1020"/>
      <c r="BL39" s="1020"/>
      <c r="BM39" s="1020"/>
      <c r="BN39" s="1021"/>
      <c r="BO39" s="1010" t="s">
        <v>770</v>
      </c>
      <c r="BP39" s="1020"/>
      <c r="BQ39" s="1020"/>
      <c r="BR39" s="1020"/>
      <c r="BS39" s="1020"/>
      <c r="BT39" s="1020"/>
      <c r="BU39" s="1020"/>
      <c r="BV39" s="1020"/>
    </row>
    <row r="40" spans="1:74" s="267" customFormat="1" ht="26.25" customHeight="1">
      <c r="A40" s="1057"/>
      <c r="B40" s="1058"/>
      <c r="C40" s="1026"/>
      <c r="D40" s="1027"/>
      <c r="E40" s="1027"/>
      <c r="F40" s="1027"/>
      <c r="G40" s="1027"/>
      <c r="H40" s="1027"/>
      <c r="I40" s="1027"/>
      <c r="J40" s="1031"/>
      <c r="K40" s="1022" t="s">
        <v>216</v>
      </c>
      <c r="L40" s="1023"/>
      <c r="M40" s="1023"/>
      <c r="N40" s="1023"/>
      <c r="O40" s="1023"/>
      <c r="P40" s="1023"/>
      <c r="Q40" s="1023"/>
      <c r="R40" s="1024"/>
      <c r="S40" s="1026"/>
      <c r="T40" s="1027"/>
      <c r="U40" s="1027"/>
      <c r="V40" s="1027"/>
      <c r="W40" s="1027"/>
      <c r="X40" s="1027"/>
      <c r="Y40" s="1027"/>
      <c r="Z40" s="1031"/>
      <c r="AA40" s="1028" t="s">
        <v>217</v>
      </c>
      <c r="AB40" s="1061"/>
      <c r="AC40" s="1061"/>
      <c r="AD40" s="1061"/>
      <c r="AE40" s="1061"/>
      <c r="AF40" s="1061"/>
      <c r="AG40" s="1061"/>
      <c r="AH40" s="1062"/>
      <c r="AI40" s="1026" t="s">
        <v>218</v>
      </c>
      <c r="AJ40" s="1027"/>
      <c r="AK40" s="1027"/>
      <c r="AL40" s="1027"/>
      <c r="AM40" s="1027"/>
      <c r="AN40" s="1027"/>
      <c r="AO40" s="1027"/>
      <c r="AP40" s="1031"/>
      <c r="AQ40" s="1026" t="s">
        <v>219</v>
      </c>
      <c r="AR40" s="1027"/>
      <c r="AS40" s="1027"/>
      <c r="AT40" s="1027"/>
      <c r="AU40" s="1027"/>
      <c r="AV40" s="1027"/>
      <c r="AW40" s="1027"/>
      <c r="AX40" s="1031"/>
      <c r="AY40" s="1026" t="s">
        <v>220</v>
      </c>
      <c r="AZ40" s="1027"/>
      <c r="BA40" s="1027"/>
      <c r="BB40" s="1027"/>
      <c r="BC40" s="1027"/>
      <c r="BD40" s="1027"/>
      <c r="BE40" s="1027"/>
      <c r="BF40" s="1031"/>
      <c r="BG40" s="1026" t="s">
        <v>221</v>
      </c>
      <c r="BH40" s="1027"/>
      <c r="BI40" s="1027"/>
      <c r="BJ40" s="1027"/>
      <c r="BK40" s="1027"/>
      <c r="BL40" s="1027"/>
      <c r="BM40" s="1027"/>
      <c r="BN40" s="1031"/>
      <c r="BO40" s="1026" t="s">
        <v>135</v>
      </c>
      <c r="BP40" s="1027"/>
      <c r="BQ40" s="1027"/>
      <c r="BR40" s="1027"/>
      <c r="BS40" s="1027"/>
      <c r="BT40" s="1027"/>
      <c r="BU40" s="1027"/>
      <c r="BV40" s="1027"/>
    </row>
    <row r="41" spans="1:74" s="267" customFormat="1" ht="12.75">
      <c r="A41" s="1012">
        <v>1</v>
      </c>
      <c r="B41" s="1025"/>
      <c r="C41" s="1005">
        <v>9</v>
      </c>
      <c r="D41" s="1018"/>
      <c r="E41" s="1018"/>
      <c r="F41" s="1018"/>
      <c r="G41" s="1018"/>
      <c r="H41" s="1018"/>
      <c r="I41" s="1018"/>
      <c r="J41" s="1019"/>
      <c r="K41" s="1005">
        <v>10</v>
      </c>
      <c r="L41" s="1018"/>
      <c r="M41" s="1018"/>
      <c r="N41" s="1018"/>
      <c r="O41" s="1018"/>
      <c r="P41" s="1018"/>
      <c r="Q41" s="1018"/>
      <c r="R41" s="1019"/>
      <c r="S41" s="1005">
        <v>11</v>
      </c>
      <c r="T41" s="1018"/>
      <c r="U41" s="1018"/>
      <c r="V41" s="1018"/>
      <c r="W41" s="1018"/>
      <c r="X41" s="1018"/>
      <c r="Y41" s="1018"/>
      <c r="Z41" s="1019"/>
      <c r="AA41" s="1005">
        <v>12</v>
      </c>
      <c r="AB41" s="1018"/>
      <c r="AC41" s="1018"/>
      <c r="AD41" s="1018"/>
      <c r="AE41" s="1018"/>
      <c r="AF41" s="1018"/>
      <c r="AG41" s="1018"/>
      <c r="AH41" s="1019"/>
      <c r="AI41" s="1005">
        <v>13</v>
      </c>
      <c r="AJ41" s="1018"/>
      <c r="AK41" s="1018"/>
      <c r="AL41" s="1018"/>
      <c r="AM41" s="1018"/>
      <c r="AN41" s="1018"/>
      <c r="AO41" s="1018"/>
      <c r="AP41" s="1019"/>
      <c r="AQ41" s="1005">
        <v>14</v>
      </c>
      <c r="AR41" s="1018"/>
      <c r="AS41" s="1018"/>
      <c r="AT41" s="1018"/>
      <c r="AU41" s="1018"/>
      <c r="AV41" s="1018"/>
      <c r="AW41" s="1018"/>
      <c r="AX41" s="1019"/>
      <c r="AY41" s="1005">
        <v>15</v>
      </c>
      <c r="AZ41" s="1018"/>
      <c r="BA41" s="1018"/>
      <c r="BB41" s="1018"/>
      <c r="BC41" s="1018"/>
      <c r="BD41" s="1018"/>
      <c r="BE41" s="1018"/>
      <c r="BF41" s="1019"/>
      <c r="BG41" s="1005">
        <v>16</v>
      </c>
      <c r="BH41" s="1018"/>
      <c r="BI41" s="1018"/>
      <c r="BJ41" s="1018"/>
      <c r="BK41" s="1018"/>
      <c r="BL41" s="1018"/>
      <c r="BM41" s="1018"/>
      <c r="BN41" s="1019"/>
      <c r="BO41" s="1005">
        <v>17</v>
      </c>
      <c r="BP41" s="1018"/>
      <c r="BQ41" s="1018"/>
      <c r="BR41" s="1018"/>
      <c r="BS41" s="1018"/>
      <c r="BT41" s="1018"/>
      <c r="BU41" s="1018"/>
      <c r="BV41" s="1018"/>
    </row>
    <row r="42" spans="1:73" ht="8.25" customHeight="1">
      <c r="A42" s="208"/>
      <c r="B42" s="211"/>
      <c r="C42" s="1052"/>
      <c r="D42" s="1052"/>
      <c r="E42" s="1052"/>
      <c r="F42" s="1052"/>
      <c r="G42" s="1052"/>
      <c r="H42" s="1052"/>
      <c r="I42" s="1052"/>
      <c r="J42" s="197"/>
      <c r="K42" s="1052"/>
      <c r="L42" s="1052"/>
      <c r="M42" s="1052"/>
      <c r="N42" s="1052"/>
      <c r="O42" s="1052"/>
      <c r="P42" s="1052"/>
      <c r="Q42" s="1052"/>
      <c r="R42" s="210"/>
      <c r="S42" s="1052"/>
      <c r="T42" s="1052"/>
      <c r="U42" s="1052"/>
      <c r="V42" s="1052"/>
      <c r="W42" s="1052"/>
      <c r="X42" s="1052"/>
      <c r="Y42" s="1052"/>
      <c r="Z42" s="210"/>
      <c r="AA42" s="1052"/>
      <c r="AB42" s="1052"/>
      <c r="AC42" s="1052"/>
      <c r="AD42" s="1052"/>
      <c r="AE42" s="1052"/>
      <c r="AF42" s="1052"/>
      <c r="AG42" s="1052"/>
      <c r="AH42" s="210"/>
      <c r="AI42" s="1052"/>
      <c r="AJ42" s="1052"/>
      <c r="AK42" s="1052"/>
      <c r="AL42" s="1052"/>
      <c r="AM42" s="1052"/>
      <c r="AN42" s="1052"/>
      <c r="AO42" s="1052"/>
      <c r="AP42" s="210"/>
      <c r="AQ42" s="1052"/>
      <c r="AR42" s="1052"/>
      <c r="AS42" s="1052"/>
      <c r="AT42" s="1052"/>
      <c r="AU42" s="1052"/>
      <c r="AV42" s="1052"/>
      <c r="AW42" s="1052"/>
      <c r="AX42" s="210"/>
      <c r="AY42" s="1052"/>
      <c r="AZ42" s="1052"/>
      <c r="BA42" s="1052"/>
      <c r="BB42" s="1052"/>
      <c r="BC42" s="1052"/>
      <c r="BD42" s="1052"/>
      <c r="BE42" s="1052"/>
      <c r="BF42" s="210"/>
      <c r="BG42" s="1052"/>
      <c r="BH42" s="1052"/>
      <c r="BI42" s="1052"/>
      <c r="BJ42" s="1052"/>
      <c r="BK42" s="1052"/>
      <c r="BL42" s="1052"/>
      <c r="BM42" s="1052"/>
      <c r="BN42" s="210"/>
      <c r="BO42" s="1053"/>
      <c r="BP42" s="1053"/>
      <c r="BQ42" s="1053"/>
      <c r="BR42" s="1053"/>
      <c r="BS42" s="1053"/>
      <c r="BT42" s="1053"/>
      <c r="BU42" s="1053"/>
    </row>
    <row r="43" spans="1:73" s="161" customFormat="1" ht="17.25" customHeight="1">
      <c r="A43" s="256">
        <v>2000</v>
      </c>
      <c r="B43" s="244"/>
      <c r="C43" s="1048">
        <v>35483811</v>
      </c>
      <c r="D43" s="1048"/>
      <c r="E43" s="1048"/>
      <c r="F43" s="1048"/>
      <c r="G43" s="1048"/>
      <c r="H43" s="1048"/>
      <c r="I43" s="1048"/>
      <c r="J43" s="234"/>
      <c r="K43" s="1048">
        <v>3230302</v>
      </c>
      <c r="L43" s="1048"/>
      <c r="M43" s="1048"/>
      <c r="N43" s="1048"/>
      <c r="O43" s="1048"/>
      <c r="P43" s="1048"/>
      <c r="Q43" s="1048"/>
      <c r="R43" s="234"/>
      <c r="S43" s="1048">
        <v>21723344</v>
      </c>
      <c r="T43" s="1048"/>
      <c r="U43" s="1048"/>
      <c r="V43" s="1048"/>
      <c r="W43" s="1048"/>
      <c r="X43" s="1048"/>
      <c r="Y43" s="1048"/>
      <c r="Z43" s="234"/>
      <c r="AA43" s="1048">
        <v>123031</v>
      </c>
      <c r="AB43" s="1048"/>
      <c r="AC43" s="1048"/>
      <c r="AD43" s="1048"/>
      <c r="AE43" s="1048"/>
      <c r="AF43" s="1048"/>
      <c r="AG43" s="1048"/>
      <c r="AH43" s="234"/>
      <c r="AI43" s="1048">
        <v>5028698</v>
      </c>
      <c r="AJ43" s="1048"/>
      <c r="AK43" s="1048"/>
      <c r="AL43" s="1048"/>
      <c r="AM43" s="1048"/>
      <c r="AN43" s="1048"/>
      <c r="AO43" s="1048"/>
      <c r="AP43" s="234"/>
      <c r="AQ43" s="1048">
        <v>149159</v>
      </c>
      <c r="AR43" s="1048"/>
      <c r="AS43" s="1048"/>
      <c r="AT43" s="1048"/>
      <c r="AU43" s="1048"/>
      <c r="AV43" s="1048"/>
      <c r="AW43" s="1048"/>
      <c r="AX43" s="234"/>
      <c r="AY43" s="1048">
        <v>58856</v>
      </c>
      <c r="AZ43" s="1048"/>
      <c r="BA43" s="1048"/>
      <c r="BB43" s="1048"/>
      <c r="BC43" s="1048"/>
      <c r="BD43" s="1048"/>
      <c r="BE43" s="1048"/>
      <c r="BF43" s="234"/>
      <c r="BG43" s="1048">
        <v>553767</v>
      </c>
      <c r="BH43" s="1048"/>
      <c r="BI43" s="1048"/>
      <c r="BJ43" s="1048"/>
      <c r="BK43" s="1048"/>
      <c r="BL43" s="1048"/>
      <c r="BM43" s="1048"/>
      <c r="BN43" s="234"/>
      <c r="BO43" s="1048">
        <v>4616654</v>
      </c>
      <c r="BP43" s="1048"/>
      <c r="BQ43" s="1048"/>
      <c r="BR43" s="1048"/>
      <c r="BS43" s="1048"/>
      <c r="BT43" s="1048"/>
      <c r="BU43" s="1048"/>
    </row>
    <row r="44" spans="1:73" s="161" customFormat="1" ht="17.25" customHeight="1">
      <c r="A44" s="256">
        <v>2001</v>
      </c>
      <c r="B44" s="244"/>
      <c r="C44" s="1048">
        <f>SUM(C46:I55)</f>
        <v>34273131</v>
      </c>
      <c r="D44" s="1048"/>
      <c r="E44" s="1048"/>
      <c r="F44" s="1048"/>
      <c r="G44" s="1048"/>
      <c r="H44" s="1048"/>
      <c r="I44" s="1048"/>
      <c r="J44" s="234"/>
      <c r="K44" s="1048">
        <f>SUM(K46:Q55)</f>
        <v>4559725</v>
      </c>
      <c r="L44" s="1048"/>
      <c r="M44" s="1048"/>
      <c r="N44" s="1048"/>
      <c r="O44" s="1048"/>
      <c r="P44" s="1048"/>
      <c r="Q44" s="1048"/>
      <c r="R44" s="234"/>
      <c r="S44" s="1048">
        <f>SUM(S46:Y55)</f>
        <v>22885631</v>
      </c>
      <c r="T44" s="1048"/>
      <c r="U44" s="1048"/>
      <c r="V44" s="1048"/>
      <c r="W44" s="1048"/>
      <c r="X44" s="1048"/>
      <c r="Y44" s="1048"/>
      <c r="Z44" s="234"/>
      <c r="AA44" s="1048">
        <f>SUM(AA46:AG55)</f>
        <v>268069</v>
      </c>
      <c r="AB44" s="1048"/>
      <c r="AC44" s="1048"/>
      <c r="AD44" s="1048"/>
      <c r="AE44" s="1048"/>
      <c r="AF44" s="1048"/>
      <c r="AG44" s="1048"/>
      <c r="AH44" s="234"/>
      <c r="AI44" s="1048">
        <f>SUM(AI46:AO55)</f>
        <v>3177806</v>
      </c>
      <c r="AJ44" s="1048"/>
      <c r="AK44" s="1048"/>
      <c r="AL44" s="1048"/>
      <c r="AM44" s="1048"/>
      <c r="AN44" s="1048"/>
      <c r="AO44" s="1048"/>
      <c r="AP44" s="234"/>
      <c r="AQ44" s="1048">
        <f>SUM(AQ46:AW55)</f>
        <v>142261</v>
      </c>
      <c r="AR44" s="1048"/>
      <c r="AS44" s="1048"/>
      <c r="AT44" s="1048"/>
      <c r="AU44" s="1048"/>
      <c r="AV44" s="1048"/>
      <c r="AW44" s="1048"/>
      <c r="AX44" s="234"/>
      <c r="AY44" s="1048">
        <f>SUM(AY46:BE55)</f>
        <v>33547</v>
      </c>
      <c r="AZ44" s="1048"/>
      <c r="BA44" s="1048"/>
      <c r="BB44" s="1048"/>
      <c r="BC44" s="1048"/>
      <c r="BD44" s="1048"/>
      <c r="BE44" s="1048"/>
      <c r="BF44" s="234"/>
      <c r="BG44" s="1048">
        <f>SUM(BG46:BM55)</f>
        <v>280312</v>
      </c>
      <c r="BH44" s="1048"/>
      <c r="BI44" s="1048"/>
      <c r="BJ44" s="1048"/>
      <c r="BK44" s="1048"/>
      <c r="BL44" s="1048"/>
      <c r="BM44" s="1048"/>
      <c r="BN44" s="234"/>
      <c r="BO44" s="1048">
        <f>SUM(BO46:BU55)</f>
        <v>2925780</v>
      </c>
      <c r="BP44" s="1048"/>
      <c r="BQ44" s="1048"/>
      <c r="BR44" s="1048"/>
      <c r="BS44" s="1048"/>
      <c r="BT44" s="1048"/>
      <c r="BU44" s="1048"/>
    </row>
    <row r="45" spans="1:73" s="161" customFormat="1" ht="8.25" customHeight="1">
      <c r="A45" s="254"/>
      <c r="B45" s="244"/>
      <c r="C45" s="1048"/>
      <c r="D45" s="1048"/>
      <c r="E45" s="1048"/>
      <c r="F45" s="1048"/>
      <c r="G45" s="1048"/>
      <c r="H45" s="1048"/>
      <c r="I45" s="1048"/>
      <c r="J45" s="234"/>
      <c r="K45" s="1048"/>
      <c r="L45" s="1048"/>
      <c r="M45" s="1048"/>
      <c r="N45" s="1048"/>
      <c r="O45" s="1048"/>
      <c r="P45" s="1048"/>
      <c r="Q45" s="1048"/>
      <c r="R45" s="234"/>
      <c r="S45" s="1048"/>
      <c r="T45" s="1048"/>
      <c r="U45" s="1048"/>
      <c r="V45" s="1048"/>
      <c r="W45" s="1048"/>
      <c r="X45" s="1048"/>
      <c r="Y45" s="1048"/>
      <c r="Z45" s="234"/>
      <c r="AA45" s="1048"/>
      <c r="AB45" s="1048"/>
      <c r="AC45" s="1048"/>
      <c r="AD45" s="1048"/>
      <c r="AE45" s="1048"/>
      <c r="AF45" s="1048"/>
      <c r="AG45" s="1048"/>
      <c r="AH45" s="234"/>
      <c r="AI45" s="1048"/>
      <c r="AJ45" s="1048"/>
      <c r="AK45" s="1048"/>
      <c r="AL45" s="1048"/>
      <c r="AM45" s="1048"/>
      <c r="AN45" s="1048"/>
      <c r="AO45" s="1048"/>
      <c r="AP45" s="234"/>
      <c r="AQ45" s="1048"/>
      <c r="AR45" s="1048"/>
      <c r="AS45" s="1048"/>
      <c r="AT45" s="1048"/>
      <c r="AU45" s="1048"/>
      <c r="AV45" s="1048"/>
      <c r="AW45" s="1048"/>
      <c r="AX45" s="234"/>
      <c r="AY45" s="1048"/>
      <c r="AZ45" s="1048"/>
      <c r="BA45" s="1048"/>
      <c r="BB45" s="1048"/>
      <c r="BC45" s="1048"/>
      <c r="BD45" s="1048"/>
      <c r="BE45" s="1048"/>
      <c r="BF45" s="234"/>
      <c r="BG45" s="1048"/>
      <c r="BH45" s="1048"/>
      <c r="BI45" s="1048"/>
      <c r="BJ45" s="1048"/>
      <c r="BK45" s="1048"/>
      <c r="BL45" s="1048"/>
      <c r="BM45" s="1048"/>
      <c r="BN45" s="234"/>
      <c r="BO45" s="1047"/>
      <c r="BP45" s="1047"/>
      <c r="BQ45" s="1047"/>
      <c r="BR45" s="1047"/>
      <c r="BS45" s="1047"/>
      <c r="BT45" s="1047"/>
      <c r="BU45" s="1047"/>
    </row>
    <row r="46" spans="1:73" s="161" customFormat="1" ht="17.25" customHeight="1">
      <c r="A46" s="256">
        <v>2001</v>
      </c>
      <c r="B46" s="78" t="s">
        <v>222</v>
      </c>
      <c r="C46" s="1048">
        <v>3123633</v>
      </c>
      <c r="D46" s="1048"/>
      <c r="E46" s="1048"/>
      <c r="F46" s="1048"/>
      <c r="G46" s="1048"/>
      <c r="H46" s="1048"/>
      <c r="I46" s="1048"/>
      <c r="J46" s="234"/>
      <c r="K46" s="1048">
        <v>318872</v>
      </c>
      <c r="L46" s="1048"/>
      <c r="M46" s="1048"/>
      <c r="N46" s="1048"/>
      <c r="O46" s="1048"/>
      <c r="P46" s="1048"/>
      <c r="Q46" s="1048"/>
      <c r="R46" s="234"/>
      <c r="S46" s="1048">
        <v>2334347</v>
      </c>
      <c r="T46" s="1048"/>
      <c r="U46" s="1048"/>
      <c r="V46" s="1048"/>
      <c r="W46" s="1048"/>
      <c r="X46" s="1048"/>
      <c r="Y46" s="1048"/>
      <c r="Z46" s="234"/>
      <c r="AA46" s="1047">
        <v>0</v>
      </c>
      <c r="AB46" s="1047"/>
      <c r="AC46" s="1047"/>
      <c r="AD46" s="1047"/>
      <c r="AE46" s="1047"/>
      <c r="AF46" s="1047"/>
      <c r="AG46" s="1047"/>
      <c r="AH46" s="234"/>
      <c r="AI46" s="1048">
        <f>232745+73026</f>
        <v>305771</v>
      </c>
      <c r="AJ46" s="1048"/>
      <c r="AK46" s="1048"/>
      <c r="AL46" s="1048"/>
      <c r="AM46" s="1048"/>
      <c r="AN46" s="1048"/>
      <c r="AO46" s="1048"/>
      <c r="AP46" s="234"/>
      <c r="AQ46" s="1048">
        <v>9510</v>
      </c>
      <c r="AR46" s="1048"/>
      <c r="AS46" s="1048"/>
      <c r="AT46" s="1048"/>
      <c r="AU46" s="1048"/>
      <c r="AV46" s="1048"/>
      <c r="AW46" s="1048"/>
      <c r="AX46" s="234"/>
      <c r="AY46" s="1048">
        <v>970</v>
      </c>
      <c r="AZ46" s="1048"/>
      <c r="BA46" s="1048"/>
      <c r="BB46" s="1048"/>
      <c r="BC46" s="1048"/>
      <c r="BD46" s="1048"/>
      <c r="BE46" s="1048"/>
      <c r="BF46" s="234"/>
      <c r="BG46" s="1048">
        <v>49916</v>
      </c>
      <c r="BH46" s="1048"/>
      <c r="BI46" s="1048"/>
      <c r="BJ46" s="1048"/>
      <c r="BK46" s="1048"/>
      <c r="BL46" s="1048"/>
      <c r="BM46" s="1048"/>
      <c r="BN46" s="234"/>
      <c r="BO46" s="1048">
        <f>C46-SUM(K46:BM46)</f>
        <v>104247</v>
      </c>
      <c r="BP46" s="1048"/>
      <c r="BQ46" s="1048"/>
      <c r="BR46" s="1048"/>
      <c r="BS46" s="1048"/>
      <c r="BT46" s="1048"/>
      <c r="BU46" s="1048"/>
    </row>
    <row r="47" spans="1:73" s="161" customFormat="1" ht="17.25" customHeight="1">
      <c r="A47" s="256"/>
      <c r="B47" s="78" t="s">
        <v>146</v>
      </c>
      <c r="C47" s="1048">
        <f aca="true" t="shared" si="1" ref="C47:C52">SUM(K47:BU47)</f>
        <v>3085466</v>
      </c>
      <c r="D47" s="1048"/>
      <c r="E47" s="1048"/>
      <c r="F47" s="1048"/>
      <c r="G47" s="1048"/>
      <c r="H47" s="1048"/>
      <c r="I47" s="1048"/>
      <c r="J47" s="234"/>
      <c r="K47" s="1048">
        <v>422515</v>
      </c>
      <c r="L47" s="1048"/>
      <c r="M47" s="1048"/>
      <c r="N47" s="1048"/>
      <c r="O47" s="1048"/>
      <c r="P47" s="1048"/>
      <c r="Q47" s="1048"/>
      <c r="R47" s="234"/>
      <c r="S47" s="1048">
        <v>2039088</v>
      </c>
      <c r="T47" s="1048"/>
      <c r="U47" s="1048"/>
      <c r="V47" s="1048"/>
      <c r="W47" s="1048"/>
      <c r="X47" s="1048"/>
      <c r="Y47" s="1048"/>
      <c r="Z47" s="234"/>
      <c r="AA47" s="1047">
        <v>0</v>
      </c>
      <c r="AB47" s="1047"/>
      <c r="AC47" s="1047"/>
      <c r="AD47" s="1047"/>
      <c r="AE47" s="1047"/>
      <c r="AF47" s="1047"/>
      <c r="AG47" s="1047"/>
      <c r="AH47" s="234"/>
      <c r="AI47" s="1048">
        <v>168468</v>
      </c>
      <c r="AJ47" s="1048"/>
      <c r="AK47" s="1048"/>
      <c r="AL47" s="1048"/>
      <c r="AM47" s="1048"/>
      <c r="AN47" s="1048"/>
      <c r="AO47" s="1048"/>
      <c r="AP47" s="234"/>
      <c r="AQ47" s="1048">
        <v>8480</v>
      </c>
      <c r="AR47" s="1048"/>
      <c r="AS47" s="1048"/>
      <c r="AT47" s="1048"/>
      <c r="AU47" s="1048"/>
      <c r="AV47" s="1048"/>
      <c r="AW47" s="1048"/>
      <c r="AX47" s="234"/>
      <c r="AY47" s="1050">
        <v>818</v>
      </c>
      <c r="AZ47" s="1050"/>
      <c r="BA47" s="1050"/>
      <c r="BB47" s="1050"/>
      <c r="BC47" s="1050"/>
      <c r="BD47" s="1050"/>
      <c r="BE47" s="1050"/>
      <c r="BF47" s="234"/>
      <c r="BG47" s="1048">
        <v>32558</v>
      </c>
      <c r="BH47" s="1048"/>
      <c r="BI47" s="1048"/>
      <c r="BJ47" s="1048"/>
      <c r="BK47" s="1048"/>
      <c r="BL47" s="1048"/>
      <c r="BM47" s="1048"/>
      <c r="BN47" s="234"/>
      <c r="BO47" s="1048">
        <v>413539</v>
      </c>
      <c r="BP47" s="1048"/>
      <c r="BQ47" s="1048"/>
      <c r="BR47" s="1048"/>
      <c r="BS47" s="1048"/>
      <c r="BT47" s="1048"/>
      <c r="BU47" s="1048"/>
    </row>
    <row r="48" spans="1:73" s="161" customFormat="1" ht="17.25" customHeight="1">
      <c r="A48" s="256"/>
      <c r="B48" s="78" t="s">
        <v>147</v>
      </c>
      <c r="C48" s="1048">
        <f t="shared" si="1"/>
        <v>2825463</v>
      </c>
      <c r="D48" s="1048"/>
      <c r="E48" s="1048"/>
      <c r="F48" s="1048"/>
      <c r="G48" s="1048"/>
      <c r="H48" s="1048"/>
      <c r="I48" s="1048"/>
      <c r="J48" s="234"/>
      <c r="K48" s="1048">
        <v>338150</v>
      </c>
      <c r="L48" s="1048"/>
      <c r="M48" s="1048"/>
      <c r="N48" s="1048"/>
      <c r="O48" s="1048"/>
      <c r="P48" s="1048"/>
      <c r="Q48" s="1048"/>
      <c r="R48" s="234"/>
      <c r="S48" s="1048">
        <v>2100314</v>
      </c>
      <c r="T48" s="1048"/>
      <c r="U48" s="1048"/>
      <c r="V48" s="1048"/>
      <c r="W48" s="1048"/>
      <c r="X48" s="1048"/>
      <c r="Y48" s="1048"/>
      <c r="Z48" s="234"/>
      <c r="AA48" s="1047">
        <v>0</v>
      </c>
      <c r="AB48" s="1047"/>
      <c r="AC48" s="1047"/>
      <c r="AD48" s="1047"/>
      <c r="AE48" s="1047"/>
      <c r="AF48" s="1047"/>
      <c r="AG48" s="1047"/>
      <c r="AH48" s="234"/>
      <c r="AI48" s="1048">
        <v>140770</v>
      </c>
      <c r="AJ48" s="1048"/>
      <c r="AK48" s="1048"/>
      <c r="AL48" s="1048"/>
      <c r="AM48" s="1048"/>
      <c r="AN48" s="1048"/>
      <c r="AO48" s="1048"/>
      <c r="AP48" s="234"/>
      <c r="AQ48" s="1048">
        <v>14150</v>
      </c>
      <c r="AR48" s="1048"/>
      <c r="AS48" s="1048"/>
      <c r="AT48" s="1048"/>
      <c r="AU48" s="1048"/>
      <c r="AV48" s="1048"/>
      <c r="AW48" s="1048"/>
      <c r="AX48" s="234"/>
      <c r="AY48" s="1048">
        <v>1724</v>
      </c>
      <c r="AZ48" s="1048"/>
      <c r="BA48" s="1048"/>
      <c r="BB48" s="1048"/>
      <c r="BC48" s="1048"/>
      <c r="BD48" s="1048"/>
      <c r="BE48" s="1048"/>
      <c r="BF48" s="234"/>
      <c r="BG48" s="1048">
        <v>23655</v>
      </c>
      <c r="BH48" s="1048"/>
      <c r="BI48" s="1048"/>
      <c r="BJ48" s="1048"/>
      <c r="BK48" s="1048"/>
      <c r="BL48" s="1048"/>
      <c r="BM48" s="1048"/>
      <c r="BN48" s="234"/>
      <c r="BO48" s="1048">
        <v>206700</v>
      </c>
      <c r="BP48" s="1048"/>
      <c r="BQ48" s="1048"/>
      <c r="BR48" s="1048"/>
      <c r="BS48" s="1048"/>
      <c r="BT48" s="1048"/>
      <c r="BU48" s="1048"/>
    </row>
    <row r="49" spans="1:73" s="161" customFormat="1" ht="17.25" customHeight="1">
      <c r="A49" s="256"/>
      <c r="B49" s="78" t="s">
        <v>136</v>
      </c>
      <c r="C49" s="1048">
        <f t="shared" si="1"/>
        <v>2368997</v>
      </c>
      <c r="D49" s="1048"/>
      <c r="E49" s="1048"/>
      <c r="F49" s="1048"/>
      <c r="G49" s="1048"/>
      <c r="H49" s="1048"/>
      <c r="I49" s="1048"/>
      <c r="J49" s="234"/>
      <c r="K49" s="1048">
        <v>295274</v>
      </c>
      <c r="L49" s="1048"/>
      <c r="M49" s="1048"/>
      <c r="N49" s="1048"/>
      <c r="O49" s="1048"/>
      <c r="P49" s="1048"/>
      <c r="Q49" s="1048"/>
      <c r="R49" s="234"/>
      <c r="S49" s="1048">
        <v>1909636</v>
      </c>
      <c r="T49" s="1048"/>
      <c r="U49" s="1048"/>
      <c r="V49" s="1048"/>
      <c r="W49" s="1048"/>
      <c r="X49" s="1048"/>
      <c r="Y49" s="1048"/>
      <c r="Z49" s="234"/>
      <c r="AA49" s="1047">
        <v>0</v>
      </c>
      <c r="AB49" s="1047"/>
      <c r="AC49" s="1047"/>
      <c r="AD49" s="1047"/>
      <c r="AE49" s="1047"/>
      <c r="AF49" s="1047"/>
      <c r="AG49" s="1047"/>
      <c r="AH49" s="234"/>
      <c r="AI49" s="1048">
        <v>115228</v>
      </c>
      <c r="AJ49" s="1048"/>
      <c r="AK49" s="1048"/>
      <c r="AL49" s="1048"/>
      <c r="AM49" s="1048"/>
      <c r="AN49" s="1048"/>
      <c r="AO49" s="1048"/>
      <c r="AP49" s="234"/>
      <c r="AQ49" s="1048">
        <v>28884</v>
      </c>
      <c r="AR49" s="1048"/>
      <c r="AS49" s="1048"/>
      <c r="AT49" s="1048"/>
      <c r="AU49" s="1048"/>
      <c r="AV49" s="1048"/>
      <c r="AW49" s="1048"/>
      <c r="AX49" s="234"/>
      <c r="AY49" s="1048">
        <v>2455</v>
      </c>
      <c r="AZ49" s="1048"/>
      <c r="BA49" s="1048"/>
      <c r="BB49" s="1048"/>
      <c r="BC49" s="1048"/>
      <c r="BD49" s="1048"/>
      <c r="BE49" s="1048"/>
      <c r="BF49" s="234"/>
      <c r="BG49" s="1048">
        <v>17520</v>
      </c>
      <c r="BH49" s="1048"/>
      <c r="BI49" s="1048"/>
      <c r="BJ49" s="1048"/>
      <c r="BK49" s="1048"/>
      <c r="BL49" s="1048"/>
      <c r="BM49" s="1048"/>
      <c r="BN49" s="234"/>
      <c r="BO49" s="1047">
        <v>0</v>
      </c>
      <c r="BP49" s="1047"/>
      <c r="BQ49" s="1047"/>
      <c r="BR49" s="1047"/>
      <c r="BS49" s="1047"/>
      <c r="BT49" s="1047"/>
      <c r="BU49" s="1047"/>
    </row>
    <row r="50" spans="1:73" s="161" customFormat="1" ht="17.25" customHeight="1">
      <c r="A50" s="256"/>
      <c r="B50" s="241" t="s">
        <v>137</v>
      </c>
      <c r="C50" s="1048">
        <f t="shared" si="1"/>
        <v>2506563</v>
      </c>
      <c r="D50" s="1048"/>
      <c r="E50" s="1048"/>
      <c r="F50" s="1048"/>
      <c r="G50" s="1048"/>
      <c r="H50" s="1048"/>
      <c r="I50" s="1048"/>
      <c r="J50" s="234"/>
      <c r="K50" s="1048">
        <v>344219</v>
      </c>
      <c r="L50" s="1048"/>
      <c r="M50" s="1048"/>
      <c r="N50" s="1048"/>
      <c r="O50" s="1048"/>
      <c r="P50" s="1048"/>
      <c r="Q50" s="1048"/>
      <c r="R50" s="234"/>
      <c r="S50" s="1048">
        <v>1598949</v>
      </c>
      <c r="T50" s="1048"/>
      <c r="U50" s="1048"/>
      <c r="V50" s="1048"/>
      <c r="W50" s="1048"/>
      <c r="X50" s="1048"/>
      <c r="Y50" s="1048"/>
      <c r="Z50" s="234"/>
      <c r="AA50" s="1047">
        <v>0</v>
      </c>
      <c r="AB50" s="1047"/>
      <c r="AC50" s="1047"/>
      <c r="AD50" s="1047"/>
      <c r="AE50" s="1047"/>
      <c r="AF50" s="1047"/>
      <c r="AG50" s="1047"/>
      <c r="AH50" s="234"/>
      <c r="AI50" s="1048">
        <v>312048</v>
      </c>
      <c r="AJ50" s="1048"/>
      <c r="AK50" s="1048"/>
      <c r="AL50" s="1048"/>
      <c r="AM50" s="1048"/>
      <c r="AN50" s="1048"/>
      <c r="AO50" s="1048"/>
      <c r="AP50" s="234"/>
      <c r="AQ50" s="1048">
        <v>11975</v>
      </c>
      <c r="AR50" s="1048"/>
      <c r="AS50" s="1048"/>
      <c r="AT50" s="1048"/>
      <c r="AU50" s="1048"/>
      <c r="AV50" s="1048"/>
      <c r="AW50" s="1048"/>
      <c r="AX50" s="234"/>
      <c r="AY50" s="1048">
        <v>4960</v>
      </c>
      <c r="AZ50" s="1048"/>
      <c r="BA50" s="1048"/>
      <c r="BB50" s="1048"/>
      <c r="BC50" s="1048"/>
      <c r="BD50" s="1048"/>
      <c r="BE50" s="1048"/>
      <c r="BF50" s="234"/>
      <c r="BG50" s="1048">
        <v>42679</v>
      </c>
      <c r="BH50" s="1048"/>
      <c r="BI50" s="1048"/>
      <c r="BJ50" s="1048"/>
      <c r="BK50" s="1048"/>
      <c r="BL50" s="1048"/>
      <c r="BM50" s="1048"/>
      <c r="BN50" s="234"/>
      <c r="BO50" s="1048">
        <v>191733</v>
      </c>
      <c r="BP50" s="1048"/>
      <c r="BQ50" s="1048"/>
      <c r="BR50" s="1048"/>
      <c r="BS50" s="1048"/>
      <c r="BT50" s="1048"/>
      <c r="BU50" s="1048"/>
    </row>
    <row r="51" spans="1:73" s="161" customFormat="1" ht="17.25" customHeight="1">
      <c r="A51" s="256"/>
      <c r="B51" s="241" t="s">
        <v>138</v>
      </c>
      <c r="C51" s="1048">
        <f t="shared" si="1"/>
        <v>2271716</v>
      </c>
      <c r="D51" s="1048"/>
      <c r="E51" s="1048"/>
      <c r="F51" s="1048"/>
      <c r="G51" s="1048"/>
      <c r="H51" s="1048"/>
      <c r="I51" s="1048"/>
      <c r="J51" s="234"/>
      <c r="K51" s="1048">
        <v>427752</v>
      </c>
      <c r="L51" s="1048"/>
      <c r="M51" s="1048"/>
      <c r="N51" s="1048"/>
      <c r="O51" s="1048"/>
      <c r="P51" s="1048"/>
      <c r="Q51" s="1048"/>
      <c r="R51" s="234"/>
      <c r="S51" s="1048">
        <v>1479228</v>
      </c>
      <c r="T51" s="1048"/>
      <c r="U51" s="1048"/>
      <c r="V51" s="1048"/>
      <c r="W51" s="1048"/>
      <c r="X51" s="1048"/>
      <c r="Y51" s="1048"/>
      <c r="Z51" s="234"/>
      <c r="AA51" s="1047">
        <v>0</v>
      </c>
      <c r="AB51" s="1047"/>
      <c r="AC51" s="1047"/>
      <c r="AD51" s="1047"/>
      <c r="AE51" s="1047"/>
      <c r="AF51" s="1047"/>
      <c r="AG51" s="1047"/>
      <c r="AH51" s="234"/>
      <c r="AI51" s="1048">
        <f>215351+92108</f>
        <v>307459</v>
      </c>
      <c r="AJ51" s="1048"/>
      <c r="AK51" s="1048"/>
      <c r="AL51" s="1048"/>
      <c r="AM51" s="1048"/>
      <c r="AN51" s="1048"/>
      <c r="AO51" s="1048"/>
      <c r="AP51" s="234"/>
      <c r="AQ51" s="1048">
        <v>9633</v>
      </c>
      <c r="AR51" s="1048"/>
      <c r="AS51" s="1048"/>
      <c r="AT51" s="1048"/>
      <c r="AU51" s="1048"/>
      <c r="AV51" s="1048"/>
      <c r="AW51" s="1048"/>
      <c r="AX51" s="234"/>
      <c r="AY51" s="1048">
        <v>3867</v>
      </c>
      <c r="AZ51" s="1048"/>
      <c r="BA51" s="1048"/>
      <c r="BB51" s="1048"/>
      <c r="BC51" s="1048"/>
      <c r="BD51" s="1048"/>
      <c r="BE51" s="1048"/>
      <c r="BF51" s="234"/>
      <c r="BG51" s="1048">
        <v>43777</v>
      </c>
      <c r="BH51" s="1048"/>
      <c r="BI51" s="1048"/>
      <c r="BJ51" s="1048"/>
      <c r="BK51" s="1048"/>
      <c r="BL51" s="1048"/>
      <c r="BM51" s="1048"/>
      <c r="BN51" s="234"/>
      <c r="BO51" s="1047">
        <v>0</v>
      </c>
      <c r="BP51" s="1047"/>
      <c r="BQ51" s="1047"/>
      <c r="BR51" s="1047"/>
      <c r="BS51" s="1047"/>
      <c r="BT51" s="1047"/>
      <c r="BU51" s="1047"/>
    </row>
    <row r="52" spans="1:73" s="161" customFormat="1" ht="16.5" customHeight="1">
      <c r="A52" s="256"/>
      <c r="B52" s="78" t="s">
        <v>139</v>
      </c>
      <c r="C52" s="1048">
        <f t="shared" si="1"/>
        <v>3115752</v>
      </c>
      <c r="D52" s="1048"/>
      <c r="E52" s="1048"/>
      <c r="F52" s="1048"/>
      <c r="G52" s="1048"/>
      <c r="H52" s="1048"/>
      <c r="I52" s="1048"/>
      <c r="J52" s="234"/>
      <c r="K52" s="1048">
        <v>490343</v>
      </c>
      <c r="L52" s="1048"/>
      <c r="M52" s="1048"/>
      <c r="N52" s="1048"/>
      <c r="O52" s="1048"/>
      <c r="P52" s="1048"/>
      <c r="Q52" s="1048"/>
      <c r="R52" s="234"/>
      <c r="S52" s="1048">
        <v>2088478</v>
      </c>
      <c r="T52" s="1048"/>
      <c r="U52" s="1048"/>
      <c r="V52" s="1048"/>
      <c r="W52" s="1048"/>
      <c r="X52" s="1048"/>
      <c r="Y52" s="1048"/>
      <c r="Z52" s="234"/>
      <c r="AA52" s="1047">
        <v>0</v>
      </c>
      <c r="AB52" s="1047"/>
      <c r="AC52" s="1047"/>
      <c r="AD52" s="1047"/>
      <c r="AE52" s="1047"/>
      <c r="AF52" s="1047"/>
      <c r="AG52" s="1047"/>
      <c r="AH52" s="234"/>
      <c r="AI52" s="1048">
        <v>282938</v>
      </c>
      <c r="AJ52" s="1048"/>
      <c r="AK52" s="1048"/>
      <c r="AL52" s="1048"/>
      <c r="AM52" s="1048"/>
      <c r="AN52" s="1048"/>
      <c r="AO52" s="1048"/>
      <c r="AP52" s="234"/>
      <c r="AQ52" s="1048">
        <v>17125</v>
      </c>
      <c r="AR52" s="1048"/>
      <c r="AS52" s="1048"/>
      <c r="AT52" s="1048"/>
      <c r="AU52" s="1048"/>
      <c r="AV52" s="1048"/>
      <c r="AW52" s="1048"/>
      <c r="AX52" s="234"/>
      <c r="AY52" s="1048">
        <v>4428</v>
      </c>
      <c r="AZ52" s="1048"/>
      <c r="BA52" s="1048"/>
      <c r="BB52" s="1048"/>
      <c r="BC52" s="1048"/>
      <c r="BD52" s="1048"/>
      <c r="BE52" s="1048"/>
      <c r="BF52" s="234"/>
      <c r="BG52" s="1048">
        <v>40294</v>
      </c>
      <c r="BH52" s="1048"/>
      <c r="BI52" s="1048"/>
      <c r="BJ52" s="1048"/>
      <c r="BK52" s="1048"/>
      <c r="BL52" s="1048"/>
      <c r="BM52" s="1048"/>
      <c r="BN52" s="234"/>
      <c r="BO52" s="1048">
        <v>192146</v>
      </c>
      <c r="BP52" s="1048"/>
      <c r="BQ52" s="1048"/>
      <c r="BR52" s="1048"/>
      <c r="BS52" s="1048"/>
      <c r="BT52" s="1048"/>
      <c r="BU52" s="1048"/>
    </row>
    <row r="53" spans="1:73" s="161" customFormat="1" ht="16.5" customHeight="1">
      <c r="A53" s="256"/>
      <c r="B53" s="78" t="s">
        <v>140</v>
      </c>
      <c r="C53" s="1048">
        <f>SUM(K53:BU53)</f>
        <v>5036014</v>
      </c>
      <c r="D53" s="1048"/>
      <c r="E53" s="1048"/>
      <c r="F53" s="1048"/>
      <c r="G53" s="1048"/>
      <c r="H53" s="1048"/>
      <c r="I53" s="1048"/>
      <c r="J53" s="234"/>
      <c r="K53" s="1048">
        <v>609828</v>
      </c>
      <c r="L53" s="1048"/>
      <c r="M53" s="1048"/>
      <c r="N53" s="1048"/>
      <c r="O53" s="1048"/>
      <c r="P53" s="1048"/>
      <c r="Q53" s="1048"/>
      <c r="R53" s="234"/>
      <c r="S53" s="1048">
        <v>3066812</v>
      </c>
      <c r="T53" s="1048"/>
      <c r="U53" s="1048"/>
      <c r="V53" s="1048"/>
      <c r="W53" s="1048"/>
      <c r="X53" s="1048"/>
      <c r="Y53" s="1048"/>
      <c r="Z53" s="234"/>
      <c r="AA53" s="1048">
        <v>97469</v>
      </c>
      <c r="AB53" s="1048"/>
      <c r="AC53" s="1048"/>
      <c r="AD53" s="1048"/>
      <c r="AE53" s="1048"/>
      <c r="AF53" s="1048"/>
      <c r="AG53" s="1048"/>
      <c r="AH53" s="234"/>
      <c r="AI53" s="1048">
        <f>802637+129393</f>
        <v>932030</v>
      </c>
      <c r="AJ53" s="1048"/>
      <c r="AK53" s="1048"/>
      <c r="AL53" s="1048"/>
      <c r="AM53" s="1048"/>
      <c r="AN53" s="1048"/>
      <c r="AO53" s="1048"/>
      <c r="AP53" s="234"/>
      <c r="AQ53" s="1048">
        <v>7211</v>
      </c>
      <c r="AR53" s="1048"/>
      <c r="AS53" s="1048"/>
      <c r="AT53" s="1048"/>
      <c r="AU53" s="1048"/>
      <c r="AV53" s="1048"/>
      <c r="AW53" s="1048"/>
      <c r="AX53" s="234"/>
      <c r="AY53" s="1048">
        <v>3780</v>
      </c>
      <c r="AZ53" s="1048"/>
      <c r="BA53" s="1048"/>
      <c r="BB53" s="1048"/>
      <c r="BC53" s="1048"/>
      <c r="BD53" s="1048"/>
      <c r="BE53" s="1048"/>
      <c r="BF53" s="234"/>
      <c r="BG53" s="1048">
        <v>29913</v>
      </c>
      <c r="BH53" s="1048"/>
      <c r="BI53" s="1048"/>
      <c r="BJ53" s="1048"/>
      <c r="BK53" s="1048"/>
      <c r="BL53" s="1048"/>
      <c r="BM53" s="1048"/>
      <c r="BN53" s="234"/>
      <c r="BO53" s="1048">
        <v>288971</v>
      </c>
      <c r="BP53" s="1048"/>
      <c r="BQ53" s="1048"/>
      <c r="BR53" s="1048"/>
      <c r="BS53" s="1048"/>
      <c r="BT53" s="1048"/>
      <c r="BU53" s="1048"/>
    </row>
    <row r="54" spans="1:73" s="161" customFormat="1" ht="16.5" customHeight="1">
      <c r="A54" s="256"/>
      <c r="B54" s="78" t="s">
        <v>141</v>
      </c>
      <c r="C54" s="1048">
        <f>SUM(K54:BU54)</f>
        <v>5649204</v>
      </c>
      <c r="D54" s="1048"/>
      <c r="E54" s="1048"/>
      <c r="F54" s="1048"/>
      <c r="G54" s="1048"/>
      <c r="H54" s="1048"/>
      <c r="I54" s="1048"/>
      <c r="J54" s="234"/>
      <c r="K54" s="1048">
        <v>661056</v>
      </c>
      <c r="L54" s="1048"/>
      <c r="M54" s="1048"/>
      <c r="N54" s="1048"/>
      <c r="O54" s="1048"/>
      <c r="P54" s="1048"/>
      <c r="Q54" s="1048"/>
      <c r="R54" s="234"/>
      <c r="S54" s="1048">
        <v>3298140</v>
      </c>
      <c r="T54" s="1048"/>
      <c r="U54" s="1048"/>
      <c r="V54" s="1048"/>
      <c r="W54" s="1048"/>
      <c r="X54" s="1048"/>
      <c r="Y54" s="1048"/>
      <c r="Z54" s="234"/>
      <c r="AA54" s="1048">
        <v>170600</v>
      </c>
      <c r="AB54" s="1048"/>
      <c r="AC54" s="1048"/>
      <c r="AD54" s="1048"/>
      <c r="AE54" s="1048"/>
      <c r="AF54" s="1048"/>
      <c r="AG54" s="1048"/>
      <c r="AH54" s="234"/>
      <c r="AI54" s="1048">
        <v>349888</v>
      </c>
      <c r="AJ54" s="1048"/>
      <c r="AK54" s="1048"/>
      <c r="AL54" s="1048"/>
      <c r="AM54" s="1048"/>
      <c r="AN54" s="1048"/>
      <c r="AO54" s="1048"/>
      <c r="AP54" s="234"/>
      <c r="AQ54" s="1048">
        <v>18452</v>
      </c>
      <c r="AR54" s="1048"/>
      <c r="AS54" s="1048"/>
      <c r="AT54" s="1048"/>
      <c r="AU54" s="1048"/>
      <c r="AV54" s="1048"/>
      <c r="AW54" s="1048"/>
      <c r="AX54" s="234"/>
      <c r="AY54" s="1048">
        <v>5720</v>
      </c>
      <c r="AZ54" s="1048"/>
      <c r="BA54" s="1048"/>
      <c r="BB54" s="1048"/>
      <c r="BC54" s="1048"/>
      <c r="BD54" s="1048"/>
      <c r="BE54" s="1048"/>
      <c r="BF54" s="234"/>
      <c r="BG54" s="1047">
        <v>0</v>
      </c>
      <c r="BH54" s="1047"/>
      <c r="BI54" s="1047"/>
      <c r="BJ54" s="1047"/>
      <c r="BK54" s="1047"/>
      <c r="BL54" s="1047"/>
      <c r="BM54" s="1047"/>
      <c r="BN54" s="234"/>
      <c r="BO54" s="1048">
        <v>1145348</v>
      </c>
      <c r="BP54" s="1048"/>
      <c r="BQ54" s="1048"/>
      <c r="BR54" s="1048"/>
      <c r="BS54" s="1048"/>
      <c r="BT54" s="1048"/>
      <c r="BU54" s="1048"/>
    </row>
    <row r="55" spans="1:73" s="161" customFormat="1" ht="16.5" customHeight="1">
      <c r="A55" s="256"/>
      <c r="B55" s="78" t="s">
        <v>142</v>
      </c>
      <c r="C55" s="1048">
        <v>4290323</v>
      </c>
      <c r="D55" s="1048"/>
      <c r="E55" s="1048"/>
      <c r="F55" s="1048"/>
      <c r="G55" s="1048"/>
      <c r="H55" s="1048"/>
      <c r="I55" s="1048"/>
      <c r="J55" s="234"/>
      <c r="K55" s="1048">
        <v>651716</v>
      </c>
      <c r="L55" s="1048"/>
      <c r="M55" s="1048"/>
      <c r="N55" s="1048"/>
      <c r="O55" s="1048"/>
      <c r="P55" s="1048"/>
      <c r="Q55" s="1048"/>
      <c r="R55" s="234"/>
      <c r="S55" s="1048">
        <v>2970639</v>
      </c>
      <c r="T55" s="1048"/>
      <c r="U55" s="1048"/>
      <c r="V55" s="1048"/>
      <c r="W55" s="1048"/>
      <c r="X55" s="1048"/>
      <c r="Y55" s="1048"/>
      <c r="Z55" s="234"/>
      <c r="AA55" s="1047">
        <v>0</v>
      </c>
      <c r="AB55" s="1047"/>
      <c r="AC55" s="1047"/>
      <c r="AD55" s="1047"/>
      <c r="AE55" s="1047"/>
      <c r="AF55" s="1047"/>
      <c r="AG55" s="1047"/>
      <c r="AH55" s="234"/>
      <c r="AI55" s="1048">
        <v>263206</v>
      </c>
      <c r="AJ55" s="1048"/>
      <c r="AK55" s="1048"/>
      <c r="AL55" s="1048"/>
      <c r="AM55" s="1048"/>
      <c r="AN55" s="1048"/>
      <c r="AO55" s="1048"/>
      <c r="AP55" s="234"/>
      <c r="AQ55" s="1048">
        <v>16841</v>
      </c>
      <c r="AR55" s="1048"/>
      <c r="AS55" s="1048"/>
      <c r="AT55" s="1048"/>
      <c r="AU55" s="1048"/>
      <c r="AV55" s="1048"/>
      <c r="AW55" s="1048"/>
      <c r="AX55" s="234"/>
      <c r="AY55" s="1048">
        <v>4825</v>
      </c>
      <c r="AZ55" s="1048"/>
      <c r="BA55" s="1048"/>
      <c r="BB55" s="1048"/>
      <c r="BC55" s="1048"/>
      <c r="BD55" s="1048"/>
      <c r="BE55" s="1048"/>
      <c r="BF55" s="234"/>
      <c r="BG55" s="1047">
        <v>0</v>
      </c>
      <c r="BH55" s="1047"/>
      <c r="BI55" s="1047"/>
      <c r="BJ55" s="1047"/>
      <c r="BK55" s="1047"/>
      <c r="BL55" s="1047"/>
      <c r="BM55" s="1047"/>
      <c r="BN55" s="234"/>
      <c r="BO55" s="1048">
        <f>C55-SUM(K55:BM55)</f>
        <v>383096</v>
      </c>
      <c r="BP55" s="1048"/>
      <c r="BQ55" s="1048"/>
      <c r="BR55" s="1048"/>
      <c r="BS55" s="1048"/>
      <c r="BT55" s="1048"/>
      <c r="BU55" s="1048"/>
    </row>
    <row r="56" spans="1:73" s="161" customFormat="1" ht="8.25" customHeight="1">
      <c r="A56" s="254"/>
      <c r="B56" s="244"/>
      <c r="C56" s="1048"/>
      <c r="D56" s="1048"/>
      <c r="E56" s="1048"/>
      <c r="F56" s="1048"/>
      <c r="G56" s="1048"/>
      <c r="H56" s="1048"/>
      <c r="I56" s="1048"/>
      <c r="J56" s="234"/>
      <c r="K56" s="1048"/>
      <c r="L56" s="1048"/>
      <c r="M56" s="1048"/>
      <c r="N56" s="1048"/>
      <c r="O56" s="1048"/>
      <c r="P56" s="1048"/>
      <c r="Q56" s="1048"/>
      <c r="R56" s="234"/>
      <c r="S56" s="1048"/>
      <c r="T56" s="1048"/>
      <c r="U56" s="1048"/>
      <c r="V56" s="1048"/>
      <c r="W56" s="1048"/>
      <c r="X56" s="1048"/>
      <c r="Y56" s="1048"/>
      <c r="Z56" s="234"/>
      <c r="AA56" s="1048"/>
      <c r="AB56" s="1048"/>
      <c r="AC56" s="1048"/>
      <c r="AD56" s="1048"/>
      <c r="AE56" s="1048"/>
      <c r="AF56" s="1048"/>
      <c r="AG56" s="1048"/>
      <c r="AH56" s="234"/>
      <c r="AI56" s="1048"/>
      <c r="AJ56" s="1048"/>
      <c r="AK56" s="1048"/>
      <c r="AL56" s="1048"/>
      <c r="AM56" s="1048"/>
      <c r="AN56" s="1048"/>
      <c r="AO56" s="1048"/>
      <c r="AP56" s="234"/>
      <c r="AQ56" s="1048"/>
      <c r="AR56" s="1048"/>
      <c r="AS56" s="1048"/>
      <c r="AT56" s="1048"/>
      <c r="AU56" s="1048"/>
      <c r="AV56" s="1048"/>
      <c r="AW56" s="1048"/>
      <c r="AX56" s="234"/>
      <c r="AY56" s="1048"/>
      <c r="AZ56" s="1048"/>
      <c r="BA56" s="1048"/>
      <c r="BB56" s="1048"/>
      <c r="BC56" s="1048"/>
      <c r="BD56" s="1048"/>
      <c r="BE56" s="1048"/>
      <c r="BF56" s="234"/>
      <c r="BG56" s="1048"/>
      <c r="BH56" s="1048"/>
      <c r="BI56" s="1048"/>
      <c r="BJ56" s="1048"/>
      <c r="BK56" s="1048"/>
      <c r="BL56" s="1048"/>
      <c r="BM56" s="1048"/>
      <c r="BN56" s="234"/>
      <c r="BO56" s="1047"/>
      <c r="BP56" s="1047"/>
      <c r="BQ56" s="1047"/>
      <c r="BR56" s="1047"/>
      <c r="BS56" s="1047"/>
      <c r="BT56" s="1047"/>
      <c r="BU56" s="1047"/>
    </row>
    <row r="57" spans="1:73" s="161" customFormat="1" ht="17.25" customHeight="1">
      <c r="A57" s="256">
        <v>2002</v>
      </c>
      <c r="B57" s="166" t="s">
        <v>143</v>
      </c>
      <c r="C57" s="1048">
        <v>4313168</v>
      </c>
      <c r="D57" s="1048"/>
      <c r="E57" s="1048"/>
      <c r="F57" s="1048"/>
      <c r="G57" s="1048"/>
      <c r="H57" s="1048"/>
      <c r="I57" s="1048"/>
      <c r="J57" s="234"/>
      <c r="K57" s="1048">
        <v>730530</v>
      </c>
      <c r="L57" s="1048"/>
      <c r="M57" s="1048"/>
      <c r="N57" s="1048"/>
      <c r="O57" s="1048"/>
      <c r="P57" s="1048"/>
      <c r="Q57" s="1048"/>
      <c r="R57" s="234"/>
      <c r="S57" s="1048">
        <v>3089184</v>
      </c>
      <c r="T57" s="1048"/>
      <c r="U57" s="1048"/>
      <c r="V57" s="1048"/>
      <c r="W57" s="1048"/>
      <c r="X57" s="1048"/>
      <c r="Y57" s="1048"/>
      <c r="Z57" s="234"/>
      <c r="AA57" s="1047">
        <v>0</v>
      </c>
      <c r="AB57" s="1047"/>
      <c r="AC57" s="1047"/>
      <c r="AD57" s="1047"/>
      <c r="AE57" s="1047"/>
      <c r="AF57" s="1047"/>
      <c r="AG57" s="1047"/>
      <c r="AH57" s="234"/>
      <c r="AI57" s="1048">
        <v>117470</v>
      </c>
      <c r="AJ57" s="1048"/>
      <c r="AK57" s="1048"/>
      <c r="AL57" s="1048"/>
      <c r="AM57" s="1048"/>
      <c r="AN57" s="1048"/>
      <c r="AO57" s="1048"/>
      <c r="AP57" s="234"/>
      <c r="AQ57" s="1048">
        <v>9711</v>
      </c>
      <c r="AR57" s="1048"/>
      <c r="AS57" s="1048"/>
      <c r="AT57" s="1048"/>
      <c r="AU57" s="1048"/>
      <c r="AV57" s="1048"/>
      <c r="AW57" s="1048"/>
      <c r="AX57" s="234"/>
      <c r="AY57" s="1050">
        <v>6663</v>
      </c>
      <c r="AZ57" s="1050"/>
      <c r="BA57" s="1050"/>
      <c r="BB57" s="1050"/>
      <c r="BC57" s="1050"/>
      <c r="BD57" s="1050"/>
      <c r="BE57" s="1050"/>
      <c r="BF57" s="234"/>
      <c r="BG57" s="1047">
        <v>0</v>
      </c>
      <c r="BH57" s="1047"/>
      <c r="BI57" s="1047"/>
      <c r="BJ57" s="1047"/>
      <c r="BK57" s="1047"/>
      <c r="BL57" s="1047"/>
      <c r="BM57" s="1047"/>
      <c r="BN57" s="234"/>
      <c r="BO57" s="1048">
        <f>C57-SUM(K57:BM57)</f>
        <v>359610</v>
      </c>
      <c r="BP57" s="1048"/>
      <c r="BQ57" s="1048"/>
      <c r="BR57" s="1048"/>
      <c r="BS57" s="1048"/>
      <c r="BT57" s="1048"/>
      <c r="BU57" s="1048"/>
    </row>
    <row r="58" spans="1:73" s="161" customFormat="1" ht="17.25" customHeight="1">
      <c r="A58" s="256"/>
      <c r="B58" s="78" t="s">
        <v>144</v>
      </c>
      <c r="C58" s="1048">
        <v>2443622</v>
      </c>
      <c r="D58" s="1048"/>
      <c r="E58" s="1048"/>
      <c r="F58" s="1048"/>
      <c r="G58" s="1048"/>
      <c r="H58" s="1048"/>
      <c r="I58" s="1048"/>
      <c r="J58" s="234"/>
      <c r="K58" s="1048">
        <v>514128</v>
      </c>
      <c r="L58" s="1048"/>
      <c r="M58" s="1048"/>
      <c r="N58" s="1048"/>
      <c r="O58" s="1048"/>
      <c r="P58" s="1048"/>
      <c r="Q58" s="1048"/>
      <c r="R58" s="234"/>
      <c r="S58" s="1048">
        <v>1504611</v>
      </c>
      <c r="T58" s="1048"/>
      <c r="U58" s="1048"/>
      <c r="V58" s="1048"/>
      <c r="W58" s="1048"/>
      <c r="X58" s="1048"/>
      <c r="Y58" s="1048"/>
      <c r="Z58" s="234"/>
      <c r="AA58" s="1047">
        <v>0</v>
      </c>
      <c r="AB58" s="1047"/>
      <c r="AC58" s="1047"/>
      <c r="AD58" s="1047"/>
      <c r="AE58" s="1047"/>
      <c r="AF58" s="1047"/>
      <c r="AG58" s="1047"/>
      <c r="AH58" s="234"/>
      <c r="AI58" s="1048">
        <v>209982</v>
      </c>
      <c r="AJ58" s="1048"/>
      <c r="AK58" s="1048"/>
      <c r="AL58" s="1048"/>
      <c r="AM58" s="1048"/>
      <c r="AN58" s="1048"/>
      <c r="AO58" s="1048"/>
      <c r="AP58" s="234"/>
      <c r="AQ58" s="1048">
        <v>12429</v>
      </c>
      <c r="AR58" s="1048"/>
      <c r="AS58" s="1048"/>
      <c r="AT58" s="1048"/>
      <c r="AU58" s="1048"/>
      <c r="AV58" s="1048"/>
      <c r="AW58" s="1048"/>
      <c r="AX58" s="234"/>
      <c r="AY58" s="1050">
        <v>2908</v>
      </c>
      <c r="AZ58" s="1050"/>
      <c r="BA58" s="1050"/>
      <c r="BB58" s="1050"/>
      <c r="BC58" s="1050"/>
      <c r="BD58" s="1050"/>
      <c r="BE58" s="1050"/>
      <c r="BF58" s="234"/>
      <c r="BG58" s="1047">
        <v>0</v>
      </c>
      <c r="BH58" s="1047"/>
      <c r="BI58" s="1047"/>
      <c r="BJ58" s="1047"/>
      <c r="BK58" s="1047"/>
      <c r="BL58" s="1047"/>
      <c r="BM58" s="1047"/>
      <c r="BN58" s="234"/>
      <c r="BO58" s="1048">
        <f>C58-SUM(K58:BM58)</f>
        <v>199564</v>
      </c>
      <c r="BP58" s="1048"/>
      <c r="BQ58" s="1048"/>
      <c r="BR58" s="1048"/>
      <c r="BS58" s="1048"/>
      <c r="BT58" s="1048"/>
      <c r="BU58" s="1048"/>
    </row>
    <row r="59" spans="1:73" s="161" customFormat="1" ht="17.25" customHeight="1">
      <c r="A59" s="256"/>
      <c r="B59" s="78" t="s">
        <v>222</v>
      </c>
      <c r="C59" s="1048">
        <v>4560433</v>
      </c>
      <c r="D59" s="1048"/>
      <c r="E59" s="1048"/>
      <c r="F59" s="1048"/>
      <c r="G59" s="1048"/>
      <c r="H59" s="1048"/>
      <c r="I59" s="1048"/>
      <c r="J59" s="234"/>
      <c r="K59" s="1048">
        <f>828264+581</f>
        <v>828845</v>
      </c>
      <c r="L59" s="1048"/>
      <c r="M59" s="1048"/>
      <c r="N59" s="1048"/>
      <c r="O59" s="1048"/>
      <c r="P59" s="1048"/>
      <c r="Q59" s="1048"/>
      <c r="R59" s="234"/>
      <c r="S59" s="1048">
        <v>2743993</v>
      </c>
      <c r="T59" s="1048"/>
      <c r="U59" s="1048"/>
      <c r="V59" s="1048"/>
      <c r="W59" s="1048"/>
      <c r="X59" s="1048"/>
      <c r="Y59" s="1048"/>
      <c r="Z59" s="234"/>
      <c r="AA59" s="1047">
        <v>0</v>
      </c>
      <c r="AB59" s="1047"/>
      <c r="AC59" s="1047"/>
      <c r="AD59" s="1047"/>
      <c r="AE59" s="1047"/>
      <c r="AF59" s="1047"/>
      <c r="AG59" s="1047"/>
      <c r="AH59" s="234"/>
      <c r="AI59" s="1048">
        <v>376436</v>
      </c>
      <c r="AJ59" s="1048"/>
      <c r="AK59" s="1048"/>
      <c r="AL59" s="1048"/>
      <c r="AM59" s="1048"/>
      <c r="AN59" s="1048"/>
      <c r="AO59" s="1048"/>
      <c r="AP59" s="234"/>
      <c r="AQ59" s="1048">
        <v>30096</v>
      </c>
      <c r="AR59" s="1048"/>
      <c r="AS59" s="1048"/>
      <c r="AT59" s="1048"/>
      <c r="AU59" s="1048"/>
      <c r="AV59" s="1048"/>
      <c r="AW59" s="1048"/>
      <c r="AX59" s="234"/>
      <c r="AY59" s="1050">
        <v>8312</v>
      </c>
      <c r="AZ59" s="1050"/>
      <c r="BA59" s="1050"/>
      <c r="BB59" s="1050"/>
      <c r="BC59" s="1050"/>
      <c r="BD59" s="1050"/>
      <c r="BE59" s="1050"/>
      <c r="BF59" s="234"/>
      <c r="BG59" s="1047">
        <v>0</v>
      </c>
      <c r="BH59" s="1047"/>
      <c r="BI59" s="1047"/>
      <c r="BJ59" s="1047"/>
      <c r="BK59" s="1047"/>
      <c r="BL59" s="1047"/>
      <c r="BM59" s="1047"/>
      <c r="BN59" s="234"/>
      <c r="BO59" s="1048">
        <f>C59-SUM(K59:BM59)</f>
        <v>572751</v>
      </c>
      <c r="BP59" s="1048"/>
      <c r="BQ59" s="1048"/>
      <c r="BR59" s="1048"/>
      <c r="BS59" s="1048"/>
      <c r="BT59" s="1048"/>
      <c r="BU59" s="1048"/>
    </row>
    <row r="60" spans="1:73" s="84" customFormat="1" ht="18.75" customHeight="1">
      <c r="A60" s="242"/>
      <c r="B60" s="68" t="s">
        <v>6</v>
      </c>
      <c r="C60" s="1048">
        <f>SUM(C57:I59)</f>
        <v>11317223</v>
      </c>
      <c r="D60" s="1048"/>
      <c r="E60" s="1048"/>
      <c r="F60" s="1048"/>
      <c r="G60" s="1048"/>
      <c r="H60" s="1048"/>
      <c r="I60" s="1048"/>
      <c r="J60" s="234"/>
      <c r="K60" s="1048">
        <f>SUM(K57:Q59)</f>
        <v>2073503</v>
      </c>
      <c r="L60" s="1048"/>
      <c r="M60" s="1048"/>
      <c r="N60" s="1048"/>
      <c r="O60" s="1048"/>
      <c r="P60" s="1048"/>
      <c r="Q60" s="1048"/>
      <c r="R60" s="234"/>
      <c r="S60" s="1048">
        <f>SUM(S57:Y59)</f>
        <v>7337788</v>
      </c>
      <c r="T60" s="1048"/>
      <c r="U60" s="1048"/>
      <c r="V60" s="1048"/>
      <c r="W60" s="1048"/>
      <c r="X60" s="1048"/>
      <c r="Y60" s="1048"/>
      <c r="Z60" s="234"/>
      <c r="AA60" s="1047">
        <f>SUM(AA57:AG59)</f>
        <v>0</v>
      </c>
      <c r="AB60" s="1047"/>
      <c r="AC60" s="1047"/>
      <c r="AD60" s="1047"/>
      <c r="AE60" s="1047"/>
      <c r="AF60" s="1047"/>
      <c r="AG60" s="1047"/>
      <c r="AH60" s="234"/>
      <c r="AI60" s="1048">
        <f>SUM(AI57:AO59)</f>
        <v>703888</v>
      </c>
      <c r="AJ60" s="1048"/>
      <c r="AK60" s="1048"/>
      <c r="AL60" s="1048"/>
      <c r="AM60" s="1048"/>
      <c r="AN60" s="1048"/>
      <c r="AO60" s="1048"/>
      <c r="AP60" s="234"/>
      <c r="AQ60" s="1048">
        <f>SUM(AQ57:AW59)</f>
        <v>52236</v>
      </c>
      <c r="AR60" s="1048"/>
      <c r="AS60" s="1048"/>
      <c r="AT60" s="1048"/>
      <c r="AU60" s="1048"/>
      <c r="AV60" s="1048"/>
      <c r="AW60" s="1048"/>
      <c r="AX60" s="234"/>
      <c r="AY60" s="1050">
        <f>SUM(AY57:BE59)</f>
        <v>17883</v>
      </c>
      <c r="AZ60" s="1050"/>
      <c r="BA60" s="1050"/>
      <c r="BB60" s="1050"/>
      <c r="BC60" s="1050"/>
      <c r="BD60" s="1050"/>
      <c r="BE60" s="1050"/>
      <c r="BF60" s="234"/>
      <c r="BG60" s="1047">
        <f>SUM(BG57:BM59)</f>
        <v>0</v>
      </c>
      <c r="BH60" s="1047"/>
      <c r="BI60" s="1047"/>
      <c r="BJ60" s="1047"/>
      <c r="BK60" s="1047"/>
      <c r="BL60" s="1047"/>
      <c r="BM60" s="1047"/>
      <c r="BN60" s="234"/>
      <c r="BO60" s="1048">
        <f>SUM(BO57:BU59)</f>
        <v>1131925</v>
      </c>
      <c r="BP60" s="1048"/>
      <c r="BQ60" s="1048"/>
      <c r="BR60" s="1048"/>
      <c r="BS60" s="1048"/>
      <c r="BT60" s="1048"/>
      <c r="BU60" s="1048"/>
    </row>
    <row r="61" spans="1:74" s="273" customFormat="1" ht="8.25" customHeight="1">
      <c r="A61" s="257"/>
      <c r="B61" s="247"/>
      <c r="C61" s="1064" t="s">
        <v>775</v>
      </c>
      <c r="D61" s="1064"/>
      <c r="E61" s="1064"/>
      <c r="F61" s="1064"/>
      <c r="G61" s="1064"/>
      <c r="H61" s="1064"/>
      <c r="I61" s="1064"/>
      <c r="J61" s="271"/>
      <c r="K61" s="1064"/>
      <c r="L61" s="1064"/>
      <c r="M61" s="1064"/>
      <c r="N61" s="1064"/>
      <c r="O61" s="1064"/>
      <c r="P61" s="1064"/>
      <c r="Q61" s="1064"/>
      <c r="R61" s="271"/>
      <c r="S61" s="1064"/>
      <c r="T61" s="1064"/>
      <c r="U61" s="1064"/>
      <c r="V61" s="1064"/>
      <c r="W61" s="1064"/>
      <c r="X61" s="1064"/>
      <c r="Y61" s="1064"/>
      <c r="Z61" s="271"/>
      <c r="AA61" s="1063"/>
      <c r="AB61" s="1063"/>
      <c r="AC61" s="1063"/>
      <c r="AD61" s="1063"/>
      <c r="AE61" s="1063"/>
      <c r="AF61" s="1063"/>
      <c r="AG61" s="1063"/>
      <c r="AH61" s="271"/>
      <c r="AI61" s="1064"/>
      <c r="AJ61" s="1064"/>
      <c r="AK61" s="1064"/>
      <c r="AL61" s="1064"/>
      <c r="AM61" s="1064"/>
      <c r="AN61" s="1064"/>
      <c r="AO61" s="1064"/>
      <c r="AP61" s="271"/>
      <c r="AQ61" s="1064"/>
      <c r="AR61" s="1064"/>
      <c r="AS61" s="1064"/>
      <c r="AT61" s="1064"/>
      <c r="AU61" s="1064"/>
      <c r="AV61" s="1064"/>
      <c r="AW61" s="1064"/>
      <c r="AX61" s="271"/>
      <c r="AY61" s="1064"/>
      <c r="AZ61" s="1064"/>
      <c r="BA61" s="1064"/>
      <c r="BB61" s="1064"/>
      <c r="BC61" s="1064"/>
      <c r="BD61" s="1064"/>
      <c r="BE61" s="1064"/>
      <c r="BF61" s="271"/>
      <c r="BG61" s="1063"/>
      <c r="BH61" s="1063"/>
      <c r="BI61" s="1063"/>
      <c r="BJ61" s="1063"/>
      <c r="BK61" s="1063"/>
      <c r="BL61" s="1063"/>
      <c r="BM61" s="1063"/>
      <c r="BN61" s="271"/>
      <c r="BO61" s="1063"/>
      <c r="BP61" s="1063"/>
      <c r="BQ61" s="1063"/>
      <c r="BR61" s="1063"/>
      <c r="BS61" s="1063"/>
      <c r="BT61" s="1063"/>
      <c r="BU61" s="1063"/>
      <c r="BV61" s="272"/>
    </row>
    <row r="62" spans="1:74" s="281" customFormat="1" ht="16.5" customHeight="1">
      <c r="A62" s="280" t="s">
        <v>223</v>
      </c>
      <c r="B62" s="251" t="s">
        <v>224</v>
      </c>
      <c r="BV62" s="282"/>
    </row>
    <row r="63" spans="1:74" s="281" customFormat="1" ht="12">
      <c r="A63" s="280"/>
      <c r="B63" s="193" t="s">
        <v>225</v>
      </c>
      <c r="BV63" s="282"/>
    </row>
    <row r="64" spans="1:74" s="281" customFormat="1" ht="12">
      <c r="A64" s="280"/>
      <c r="B64" s="193" t="s">
        <v>716</v>
      </c>
      <c r="BV64" s="282"/>
    </row>
    <row r="65" spans="1:74" s="281" customFormat="1" ht="12">
      <c r="A65" s="194">
        <v>0</v>
      </c>
      <c r="B65" s="251" t="s">
        <v>272</v>
      </c>
      <c r="BV65" s="282"/>
    </row>
    <row r="66" spans="1:74" s="281" customFormat="1" ht="12" customHeight="1">
      <c r="A66" s="283"/>
      <c r="B66" s="193" t="s">
        <v>273</v>
      </c>
      <c r="BV66" s="282"/>
    </row>
    <row r="67" ht="11.25" customHeight="1">
      <c r="B67" s="193" t="s">
        <v>465</v>
      </c>
    </row>
  </sheetData>
  <mergeCells count="541">
    <mergeCell ref="BU31:BV31"/>
    <mergeCell ref="AV31:BB31"/>
    <mergeCell ref="BC31:BD31"/>
    <mergeCell ref="BE31:BK31"/>
    <mergeCell ref="BL31:BM31"/>
    <mergeCell ref="BN30:BT30"/>
    <mergeCell ref="BU30:BV30"/>
    <mergeCell ref="L31:R31"/>
    <mergeCell ref="S31:T31"/>
    <mergeCell ref="U31:AA31"/>
    <mergeCell ref="AB31:AC31"/>
    <mergeCell ref="AD31:AJ31"/>
    <mergeCell ref="AK31:AL31"/>
    <mergeCell ref="AM31:AS31"/>
    <mergeCell ref="AT31:AU31"/>
    <mergeCell ref="BL18:BM18"/>
    <mergeCell ref="AM30:AS30"/>
    <mergeCell ref="AT30:AU30"/>
    <mergeCell ref="AV30:BB30"/>
    <mergeCell ref="BC30:BD30"/>
    <mergeCell ref="BE30:BK30"/>
    <mergeCell ref="BL30:BM30"/>
    <mergeCell ref="AM18:AS18"/>
    <mergeCell ref="AV18:BB18"/>
    <mergeCell ref="BE18:BK18"/>
    <mergeCell ref="BC18:BD18"/>
    <mergeCell ref="AT18:AU18"/>
    <mergeCell ref="BO57:BU57"/>
    <mergeCell ref="C56:I56"/>
    <mergeCell ref="K56:Q56"/>
    <mergeCell ref="S56:Y56"/>
    <mergeCell ref="AA56:AG56"/>
    <mergeCell ref="AI56:AO56"/>
    <mergeCell ref="AQ56:AW56"/>
    <mergeCell ref="AY56:BE56"/>
    <mergeCell ref="BU18:BV18"/>
    <mergeCell ref="BO56:BU56"/>
    <mergeCell ref="AI57:AO57"/>
    <mergeCell ref="AQ57:AW57"/>
    <mergeCell ref="AY57:BE57"/>
    <mergeCell ref="BG57:BM57"/>
    <mergeCell ref="BG44:BM44"/>
    <mergeCell ref="BG56:BM56"/>
    <mergeCell ref="AK18:AL18"/>
    <mergeCell ref="AD30:AJ30"/>
    <mergeCell ref="C57:I57"/>
    <mergeCell ref="K57:Q57"/>
    <mergeCell ref="S57:Y57"/>
    <mergeCell ref="AA57:AG57"/>
    <mergeCell ref="AB35:AC35"/>
    <mergeCell ref="BO44:BU44"/>
    <mergeCell ref="K44:Q44"/>
    <mergeCell ref="S44:Y44"/>
    <mergeCell ref="AA44:AG44"/>
    <mergeCell ref="AI44:AO44"/>
    <mergeCell ref="AQ44:AW44"/>
    <mergeCell ref="AY44:BE44"/>
    <mergeCell ref="AD35:AJ35"/>
    <mergeCell ref="AK35:AL35"/>
    <mergeCell ref="C44:I44"/>
    <mergeCell ref="L35:R35"/>
    <mergeCell ref="S35:T35"/>
    <mergeCell ref="U35:AA35"/>
    <mergeCell ref="C42:I42"/>
    <mergeCell ref="K42:Q42"/>
    <mergeCell ref="S42:Y42"/>
    <mergeCell ref="AA42:AG42"/>
    <mergeCell ref="C40:J40"/>
    <mergeCell ref="K40:R40"/>
    <mergeCell ref="L30:R30"/>
    <mergeCell ref="S30:T30"/>
    <mergeCell ref="U30:AA30"/>
    <mergeCell ref="AB30:AC30"/>
    <mergeCell ref="AK30:AL30"/>
    <mergeCell ref="AD16:AJ16"/>
    <mergeCell ref="S17:T17"/>
    <mergeCell ref="S19:T19"/>
    <mergeCell ref="AD18:AJ18"/>
    <mergeCell ref="AD19:AJ19"/>
    <mergeCell ref="AK19:AL19"/>
    <mergeCell ref="U21:AA21"/>
    <mergeCell ref="AB21:AC21"/>
    <mergeCell ref="AD21:AJ21"/>
    <mergeCell ref="L19:R19"/>
    <mergeCell ref="L18:R18"/>
    <mergeCell ref="S18:T18"/>
    <mergeCell ref="AB18:AC18"/>
    <mergeCell ref="U18:AA18"/>
    <mergeCell ref="U19:AA19"/>
    <mergeCell ref="AB19:AC19"/>
    <mergeCell ref="BE16:BK16"/>
    <mergeCell ref="BL16:BM16"/>
    <mergeCell ref="U16:AA16"/>
    <mergeCell ref="AB16:AC16"/>
    <mergeCell ref="L16:R16"/>
    <mergeCell ref="S16:T16"/>
    <mergeCell ref="AV16:BB16"/>
    <mergeCell ref="BC16:BD16"/>
    <mergeCell ref="AV19:BB19"/>
    <mergeCell ref="BN17:BT17"/>
    <mergeCell ref="BU17:BV17"/>
    <mergeCell ref="BN16:BT16"/>
    <mergeCell ref="BN19:BT19"/>
    <mergeCell ref="BC19:BD19"/>
    <mergeCell ref="BE19:BK19"/>
    <mergeCell ref="BL19:BM19"/>
    <mergeCell ref="BE17:BK17"/>
    <mergeCell ref="BU16:BV16"/>
    <mergeCell ref="AM19:AS19"/>
    <mergeCell ref="AT19:AU19"/>
    <mergeCell ref="BU19:BV19"/>
    <mergeCell ref="BO55:BU55"/>
    <mergeCell ref="BG54:BM54"/>
    <mergeCell ref="BO54:BU54"/>
    <mergeCell ref="AI55:AO55"/>
    <mergeCell ref="AQ55:AW55"/>
    <mergeCell ref="AY55:BE55"/>
    <mergeCell ref="BG55:BM55"/>
    <mergeCell ref="C55:I55"/>
    <mergeCell ref="K55:Q55"/>
    <mergeCell ref="S55:Y55"/>
    <mergeCell ref="AA55:AG55"/>
    <mergeCell ref="AY53:BE53"/>
    <mergeCell ref="BG53:BM53"/>
    <mergeCell ref="BO53:BU53"/>
    <mergeCell ref="C54:I54"/>
    <mergeCell ref="K54:Q54"/>
    <mergeCell ref="S54:Y54"/>
    <mergeCell ref="AA54:AG54"/>
    <mergeCell ref="AI54:AO54"/>
    <mergeCell ref="AQ54:AW54"/>
    <mergeCell ref="AY54:BE54"/>
    <mergeCell ref="C53:I53"/>
    <mergeCell ref="K53:Q53"/>
    <mergeCell ref="S53:Y53"/>
    <mergeCell ref="AA53:AG53"/>
    <mergeCell ref="BO51:BU51"/>
    <mergeCell ref="C52:I52"/>
    <mergeCell ref="K52:Q52"/>
    <mergeCell ref="S52:Y52"/>
    <mergeCell ref="AA52:AG52"/>
    <mergeCell ref="AI52:AO52"/>
    <mergeCell ref="AQ52:AW52"/>
    <mergeCell ref="AY52:BE52"/>
    <mergeCell ref="BG52:BM52"/>
    <mergeCell ref="BO52:BU52"/>
    <mergeCell ref="BG50:BM50"/>
    <mergeCell ref="BO50:BU50"/>
    <mergeCell ref="C51:I51"/>
    <mergeCell ref="K51:Q51"/>
    <mergeCell ref="S51:Y51"/>
    <mergeCell ref="AA51:AG51"/>
    <mergeCell ref="AI51:AO51"/>
    <mergeCell ref="AQ51:AW51"/>
    <mergeCell ref="AY51:BE51"/>
    <mergeCell ref="BG51:BM51"/>
    <mergeCell ref="AY49:BE49"/>
    <mergeCell ref="BG49:BM49"/>
    <mergeCell ref="BO49:BU49"/>
    <mergeCell ref="C50:I50"/>
    <mergeCell ref="K50:Q50"/>
    <mergeCell ref="S50:Y50"/>
    <mergeCell ref="AA50:AG50"/>
    <mergeCell ref="AI50:AO50"/>
    <mergeCell ref="AQ50:AW50"/>
    <mergeCell ref="AY50:BE50"/>
    <mergeCell ref="C49:I49"/>
    <mergeCell ref="K49:Q49"/>
    <mergeCell ref="S49:Y49"/>
    <mergeCell ref="AA49:AG49"/>
    <mergeCell ref="BO47:BU47"/>
    <mergeCell ref="C48:I48"/>
    <mergeCell ref="K48:Q48"/>
    <mergeCell ref="S48:Y48"/>
    <mergeCell ref="AA48:AG48"/>
    <mergeCell ref="AI48:AO48"/>
    <mergeCell ref="AQ48:AW48"/>
    <mergeCell ref="AY48:BE48"/>
    <mergeCell ref="BG48:BM48"/>
    <mergeCell ref="BO48:BU48"/>
    <mergeCell ref="C47:I47"/>
    <mergeCell ref="K47:Q47"/>
    <mergeCell ref="S47:Y47"/>
    <mergeCell ref="AA47:AG47"/>
    <mergeCell ref="C61:I61"/>
    <mergeCell ref="K61:Q61"/>
    <mergeCell ref="S61:Y61"/>
    <mergeCell ref="AA61:AG61"/>
    <mergeCell ref="AI61:AO61"/>
    <mergeCell ref="AQ61:AW61"/>
    <mergeCell ref="AY61:BE61"/>
    <mergeCell ref="BG61:BM61"/>
    <mergeCell ref="BO61:BU61"/>
    <mergeCell ref="BO43:BU43"/>
    <mergeCell ref="BG43:BM43"/>
    <mergeCell ref="BU35:BV35"/>
    <mergeCell ref="BO45:BU45"/>
    <mergeCell ref="BE35:BK35"/>
    <mergeCell ref="BL35:BM35"/>
    <mergeCell ref="BE36:BK36"/>
    <mergeCell ref="BL36:BM36"/>
    <mergeCell ref="BU36:BV36"/>
    <mergeCell ref="C45:I45"/>
    <mergeCell ref="K45:Q45"/>
    <mergeCell ref="S45:Y45"/>
    <mergeCell ref="AA45:AG45"/>
    <mergeCell ref="AM35:AS35"/>
    <mergeCell ref="AT35:AU35"/>
    <mergeCell ref="AV35:BB35"/>
    <mergeCell ref="BC35:BD35"/>
    <mergeCell ref="AD36:AJ36"/>
    <mergeCell ref="AK36:AL36"/>
    <mergeCell ref="AT36:AU36"/>
    <mergeCell ref="AV36:BB36"/>
    <mergeCell ref="AM36:AS36"/>
    <mergeCell ref="BC36:BD36"/>
    <mergeCell ref="BE32:BK32"/>
    <mergeCell ref="BL32:BM32"/>
    <mergeCell ref="BC34:BD34"/>
    <mergeCell ref="BE34:BK34"/>
    <mergeCell ref="BL34:BM34"/>
    <mergeCell ref="BL33:BM33"/>
    <mergeCell ref="L36:R36"/>
    <mergeCell ref="S36:T36"/>
    <mergeCell ref="U36:AA36"/>
    <mergeCell ref="AB36:AC36"/>
    <mergeCell ref="AT28:AU28"/>
    <mergeCell ref="AV28:BB28"/>
    <mergeCell ref="BU28:BV28"/>
    <mergeCell ref="BC28:BD28"/>
    <mergeCell ref="BE28:BK28"/>
    <mergeCell ref="BL28:BM28"/>
    <mergeCell ref="BN28:BT28"/>
    <mergeCell ref="BL27:BM27"/>
    <mergeCell ref="BN27:BT27"/>
    <mergeCell ref="BU27:BV27"/>
    <mergeCell ref="L28:R28"/>
    <mergeCell ref="S28:T28"/>
    <mergeCell ref="U28:AA28"/>
    <mergeCell ref="AB28:AC28"/>
    <mergeCell ref="AD28:AJ28"/>
    <mergeCell ref="AK28:AL28"/>
    <mergeCell ref="AM28:AS28"/>
    <mergeCell ref="AT27:AU27"/>
    <mergeCell ref="AV27:BB27"/>
    <mergeCell ref="BC27:BD27"/>
    <mergeCell ref="BE27:BK27"/>
    <mergeCell ref="BL26:BM26"/>
    <mergeCell ref="BN26:BT26"/>
    <mergeCell ref="BU26:BV26"/>
    <mergeCell ref="L27:R27"/>
    <mergeCell ref="S27:T27"/>
    <mergeCell ref="U27:AA27"/>
    <mergeCell ref="AB27:AC27"/>
    <mergeCell ref="AD27:AJ27"/>
    <mergeCell ref="AK27:AL27"/>
    <mergeCell ref="AM27:AS27"/>
    <mergeCell ref="AT26:AU26"/>
    <mergeCell ref="AV26:BB26"/>
    <mergeCell ref="BC26:BD26"/>
    <mergeCell ref="BE26:BK26"/>
    <mergeCell ref="BL25:BM25"/>
    <mergeCell ref="BN25:BT25"/>
    <mergeCell ref="BU25:BV25"/>
    <mergeCell ref="L26:R26"/>
    <mergeCell ref="S26:T26"/>
    <mergeCell ref="U26:AA26"/>
    <mergeCell ref="AB26:AC26"/>
    <mergeCell ref="AD26:AJ26"/>
    <mergeCell ref="AK26:AL26"/>
    <mergeCell ref="AM26:AS26"/>
    <mergeCell ref="AT25:AU25"/>
    <mergeCell ref="AV25:BB25"/>
    <mergeCell ref="BC25:BD25"/>
    <mergeCell ref="BE25:BK25"/>
    <mergeCell ref="BL24:BM24"/>
    <mergeCell ref="BN24:BT24"/>
    <mergeCell ref="BU24:BV24"/>
    <mergeCell ref="L25:R25"/>
    <mergeCell ref="S25:T25"/>
    <mergeCell ref="U25:AA25"/>
    <mergeCell ref="AB25:AC25"/>
    <mergeCell ref="AD25:AJ25"/>
    <mergeCell ref="AK25:AL25"/>
    <mergeCell ref="AM25:AS25"/>
    <mergeCell ref="BU23:BV23"/>
    <mergeCell ref="L24:R24"/>
    <mergeCell ref="S24:T24"/>
    <mergeCell ref="U24:AA24"/>
    <mergeCell ref="AB24:AC24"/>
    <mergeCell ref="AD24:AJ24"/>
    <mergeCell ref="AK24:AL24"/>
    <mergeCell ref="AM24:AS24"/>
    <mergeCell ref="BC24:BD24"/>
    <mergeCell ref="BE24:BK24"/>
    <mergeCell ref="BC23:BD23"/>
    <mergeCell ref="BE23:BK23"/>
    <mergeCell ref="BL23:BM23"/>
    <mergeCell ref="BN23:BT23"/>
    <mergeCell ref="U23:AA23"/>
    <mergeCell ref="AB23:AC23"/>
    <mergeCell ref="AD23:AJ23"/>
    <mergeCell ref="AK23:AL23"/>
    <mergeCell ref="BE22:BK22"/>
    <mergeCell ref="BL22:BM22"/>
    <mergeCell ref="BN22:BT22"/>
    <mergeCell ref="BU22:BV22"/>
    <mergeCell ref="BL21:BM21"/>
    <mergeCell ref="BN21:BT21"/>
    <mergeCell ref="BU21:BV21"/>
    <mergeCell ref="L22:R22"/>
    <mergeCell ref="S22:T22"/>
    <mergeCell ref="U22:AA22"/>
    <mergeCell ref="AB22:AC22"/>
    <mergeCell ref="AD22:AJ22"/>
    <mergeCell ref="AK22:AL22"/>
    <mergeCell ref="AM22:AS22"/>
    <mergeCell ref="AT32:AU32"/>
    <mergeCell ref="BC32:BD32"/>
    <mergeCell ref="AK21:AL21"/>
    <mergeCell ref="AM21:AS21"/>
    <mergeCell ref="AT21:AU21"/>
    <mergeCell ref="AV21:BB21"/>
    <mergeCell ref="BC22:BD22"/>
    <mergeCell ref="AM23:AS23"/>
    <mergeCell ref="AT23:AU23"/>
    <mergeCell ref="AV23:BB23"/>
    <mergeCell ref="S40:Z40"/>
    <mergeCell ref="AA40:AH40"/>
    <mergeCell ref="AY38:BF38"/>
    <mergeCell ref="BG38:BN38"/>
    <mergeCell ref="AI40:AP40"/>
    <mergeCell ref="AQ40:AX40"/>
    <mergeCell ref="AY40:BF40"/>
    <mergeCell ref="BG40:BN40"/>
    <mergeCell ref="AI39:AP39"/>
    <mergeCell ref="AQ39:AX39"/>
    <mergeCell ref="C39:J39"/>
    <mergeCell ref="K39:R39"/>
    <mergeCell ref="S39:Z39"/>
    <mergeCell ref="AA39:AH39"/>
    <mergeCell ref="AV14:BD14"/>
    <mergeCell ref="BE14:BM14"/>
    <mergeCell ref="BN14:BV14"/>
    <mergeCell ref="A37:B40"/>
    <mergeCell ref="C37:BV37"/>
    <mergeCell ref="C38:J38"/>
    <mergeCell ref="K38:R38"/>
    <mergeCell ref="S38:Z38"/>
    <mergeCell ref="AA38:AH38"/>
    <mergeCell ref="AI38:AP38"/>
    <mergeCell ref="L14:T14"/>
    <mergeCell ref="U14:AC14"/>
    <mergeCell ref="AD14:AL14"/>
    <mergeCell ref="AM14:AU14"/>
    <mergeCell ref="AV12:BD12"/>
    <mergeCell ref="BE12:BM12"/>
    <mergeCell ref="BN12:BV12"/>
    <mergeCell ref="L13:T13"/>
    <mergeCell ref="U13:AC13"/>
    <mergeCell ref="AD13:AL13"/>
    <mergeCell ref="AM13:AU13"/>
    <mergeCell ref="AV13:BD13"/>
    <mergeCell ref="BE13:BM13"/>
    <mergeCell ref="BN13:BV13"/>
    <mergeCell ref="L12:T12"/>
    <mergeCell ref="U12:AC12"/>
    <mergeCell ref="AD12:AL12"/>
    <mergeCell ref="AM12:AU12"/>
    <mergeCell ref="L21:R21"/>
    <mergeCell ref="S21:T21"/>
    <mergeCell ref="L23:R23"/>
    <mergeCell ref="S23:T23"/>
    <mergeCell ref="L20:R20"/>
    <mergeCell ref="S20:T20"/>
    <mergeCell ref="BO42:BU42"/>
    <mergeCell ref="AI43:AO43"/>
    <mergeCell ref="AQ43:AW43"/>
    <mergeCell ref="AY43:BE43"/>
    <mergeCell ref="AI42:AO42"/>
    <mergeCell ref="AQ42:AW42"/>
    <mergeCell ref="AY42:BE42"/>
    <mergeCell ref="BG42:BM42"/>
    <mergeCell ref="C43:I43"/>
    <mergeCell ref="K43:Q43"/>
    <mergeCell ref="S43:Y43"/>
    <mergeCell ref="AA43:AG43"/>
    <mergeCell ref="A41:B41"/>
    <mergeCell ref="C41:J41"/>
    <mergeCell ref="K41:R41"/>
    <mergeCell ref="S41:Z41"/>
    <mergeCell ref="AM20:AS20"/>
    <mergeCell ref="BO41:BV41"/>
    <mergeCell ref="AQ41:AX41"/>
    <mergeCell ref="AQ38:AX38"/>
    <mergeCell ref="AT22:AU22"/>
    <mergeCell ref="AV22:BB22"/>
    <mergeCell ref="AT24:AU24"/>
    <mergeCell ref="AV24:BB24"/>
    <mergeCell ref="BO40:BV40"/>
    <mergeCell ref="BC21:BD21"/>
    <mergeCell ref="L29:R29"/>
    <mergeCell ref="S29:T29"/>
    <mergeCell ref="BC17:BD17"/>
    <mergeCell ref="BL17:BM17"/>
    <mergeCell ref="L17:R17"/>
    <mergeCell ref="U17:AA17"/>
    <mergeCell ref="AB17:AC17"/>
    <mergeCell ref="AD17:AJ17"/>
    <mergeCell ref="AK17:AL17"/>
    <mergeCell ref="AT17:AU17"/>
    <mergeCell ref="AV17:BB17"/>
    <mergeCell ref="AM15:AU15"/>
    <mergeCell ref="AK16:AL16"/>
    <mergeCell ref="AM16:AS16"/>
    <mergeCell ref="AT16:AU16"/>
    <mergeCell ref="AM17:AS17"/>
    <mergeCell ref="U20:AA20"/>
    <mergeCell ref="AB20:AC20"/>
    <mergeCell ref="AD20:AJ20"/>
    <mergeCell ref="AK20:AL20"/>
    <mergeCell ref="BU20:BV20"/>
    <mergeCell ref="AT29:AU29"/>
    <mergeCell ref="AV29:BB29"/>
    <mergeCell ref="BC29:BD29"/>
    <mergeCell ref="BE29:BK29"/>
    <mergeCell ref="BL29:BM29"/>
    <mergeCell ref="BN29:BT29"/>
    <mergeCell ref="BU29:BV29"/>
    <mergeCell ref="AT20:AU20"/>
    <mergeCell ref="AV20:BB20"/>
    <mergeCell ref="BN20:BT20"/>
    <mergeCell ref="U29:AA29"/>
    <mergeCell ref="AB29:AC29"/>
    <mergeCell ref="AD29:AJ29"/>
    <mergeCell ref="AK29:AL29"/>
    <mergeCell ref="AM29:AS29"/>
    <mergeCell ref="BL20:BM20"/>
    <mergeCell ref="BC20:BD20"/>
    <mergeCell ref="BE20:BK20"/>
    <mergeCell ref="BE21:BK21"/>
    <mergeCell ref="L11:BV11"/>
    <mergeCell ref="A11:K14"/>
    <mergeCell ref="A15:K15"/>
    <mergeCell ref="BN18:BT18"/>
    <mergeCell ref="AV15:BD15"/>
    <mergeCell ref="BE15:BM15"/>
    <mergeCell ref="BN15:BV15"/>
    <mergeCell ref="L15:T15"/>
    <mergeCell ref="U15:AC15"/>
    <mergeCell ref="AD15:AL15"/>
    <mergeCell ref="L32:R32"/>
    <mergeCell ref="S32:T32"/>
    <mergeCell ref="U32:AA32"/>
    <mergeCell ref="AB32:AC32"/>
    <mergeCell ref="AD32:AJ32"/>
    <mergeCell ref="AY46:BE46"/>
    <mergeCell ref="AV33:BB33"/>
    <mergeCell ref="BC33:BD33"/>
    <mergeCell ref="BE33:BK33"/>
    <mergeCell ref="AD34:AJ34"/>
    <mergeCell ref="AK34:AL34"/>
    <mergeCell ref="AM34:AS34"/>
    <mergeCell ref="AY41:BF41"/>
    <mergeCell ref="BG41:BN41"/>
    <mergeCell ref="BO46:BU46"/>
    <mergeCell ref="BO58:BU58"/>
    <mergeCell ref="BG58:BM58"/>
    <mergeCell ref="AK32:AL32"/>
    <mergeCell ref="AM32:AS32"/>
    <mergeCell ref="BO38:BV38"/>
    <mergeCell ref="AY39:BF39"/>
    <mergeCell ref="BG39:BN39"/>
    <mergeCell ref="BO39:BV39"/>
    <mergeCell ref="AV32:BB32"/>
    <mergeCell ref="AY47:BE47"/>
    <mergeCell ref="BG47:BM47"/>
    <mergeCell ref="AA41:AH41"/>
    <mergeCell ref="AI41:AP41"/>
    <mergeCell ref="BG46:BM46"/>
    <mergeCell ref="AI45:AO45"/>
    <mergeCell ref="AQ45:AW45"/>
    <mergeCell ref="AY45:BE45"/>
    <mergeCell ref="BG45:BM45"/>
    <mergeCell ref="C58:I58"/>
    <mergeCell ref="K58:Q58"/>
    <mergeCell ref="AI46:AO46"/>
    <mergeCell ref="AI47:AO47"/>
    <mergeCell ref="AI49:AO49"/>
    <mergeCell ref="C46:I46"/>
    <mergeCell ref="K46:Q46"/>
    <mergeCell ref="S46:Y46"/>
    <mergeCell ref="AA46:AG46"/>
    <mergeCell ref="AI58:AO58"/>
    <mergeCell ref="AY58:BE58"/>
    <mergeCell ref="AI59:AO59"/>
    <mergeCell ref="AQ59:AW59"/>
    <mergeCell ref="AY59:BE59"/>
    <mergeCell ref="S58:Y58"/>
    <mergeCell ref="AA58:AG58"/>
    <mergeCell ref="AQ46:AW46"/>
    <mergeCell ref="AI53:AO53"/>
    <mergeCell ref="AQ53:AW53"/>
    <mergeCell ref="AQ47:AW47"/>
    <mergeCell ref="AQ49:AW49"/>
    <mergeCell ref="AQ58:AW58"/>
    <mergeCell ref="BN35:BT35"/>
    <mergeCell ref="BN36:BT36"/>
    <mergeCell ref="C60:I60"/>
    <mergeCell ref="K60:Q60"/>
    <mergeCell ref="S60:Y60"/>
    <mergeCell ref="AA60:AG60"/>
    <mergeCell ref="AI60:AO60"/>
    <mergeCell ref="AQ60:AW60"/>
    <mergeCell ref="AY60:BE60"/>
    <mergeCell ref="BG60:BM60"/>
    <mergeCell ref="BO60:BU60"/>
    <mergeCell ref="L33:R33"/>
    <mergeCell ref="S33:T33"/>
    <mergeCell ref="U33:AA33"/>
    <mergeCell ref="AB33:AC33"/>
    <mergeCell ref="AD33:AJ33"/>
    <mergeCell ref="AK33:AL33"/>
    <mergeCell ref="AM33:AS33"/>
    <mergeCell ref="AT33:AU33"/>
    <mergeCell ref="AV34:BB34"/>
    <mergeCell ref="AT34:AU34"/>
    <mergeCell ref="L34:R34"/>
    <mergeCell ref="S34:T34"/>
    <mergeCell ref="U34:AA34"/>
    <mergeCell ref="AB34:AC34"/>
    <mergeCell ref="BN34:BT34"/>
    <mergeCell ref="BN33:BT33"/>
    <mergeCell ref="BN31:BT31"/>
    <mergeCell ref="BN32:BT32"/>
    <mergeCell ref="BG59:BM59"/>
    <mergeCell ref="BO59:BU59"/>
    <mergeCell ref="C59:I59"/>
    <mergeCell ref="K59:Q59"/>
    <mergeCell ref="S59:Y59"/>
    <mergeCell ref="AA59:AG59"/>
  </mergeCells>
  <printOptions horizontalCentered="1"/>
  <pageMargins left="0.7874015748031497" right="0.7874015748031497" top="0.3937007874015748" bottom="0.3937007874015748" header="0.3937007874015748" footer="0.3937007874015748"/>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DSII</dc:creator>
  <cp:keywords/>
  <dc:description/>
  <cp:lastModifiedBy>DSII</cp:lastModifiedBy>
  <cp:lastPrinted>2002-04-30T09:23:20Z</cp:lastPrinted>
  <dcterms:created xsi:type="dcterms:W3CDTF">2001-01-31T04:39:19Z</dcterms:created>
  <dcterms:modified xsi:type="dcterms:W3CDTF">2007-07-24T06:52:48Z</dcterms:modified>
  <cp:category/>
  <cp:version/>
  <cp:contentType/>
  <cp:contentStatus/>
</cp:coreProperties>
</file>